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95" activeTab="0"/>
  </bookViews>
  <sheets>
    <sheet name="Start" sheetId="1" r:id="rId1"/>
    <sheet name="Points" sheetId="2" state="hidden" r:id="rId2"/>
    <sheet name="calculation sheet" sheetId="3" state="hidden" r:id="rId3"/>
    <sheet name="Options" sheetId="4" state="hidden" r:id="rId4"/>
    <sheet name="Compatibility Report" sheetId="5" state="hidden" r:id="rId5"/>
  </sheets>
  <definedNames>
    <definedName name="_LD50">'Options'!$K$7:$K$8</definedName>
    <definedName name="ACTIVITY">'Options'!$A$3:$A$12</definedName>
    <definedName name="Agg_Potential">'Options'!#REF!</definedName>
    <definedName name="Agg_Size">'Options'!$J$3:$J$7</definedName>
    <definedName name="Amount">'Options'!$P$4:$P$7</definedName>
    <definedName name="Amtused">'Options'!$P$3:$P$7</definedName>
    <definedName name="CMR">'Options'!$L$3:$L$6</definedName>
    <definedName name="Conc">'Options'!$F$3:$F$7</definedName>
    <definedName name="Control">'Options'!$C$4:$C$7</definedName>
    <definedName name="Dermal_Respiratory">'Options'!$N$3:$N$7</definedName>
    <definedName name="Duration">'Options'!$R$3:$R$7</definedName>
    <definedName name="Dustiness">'Options'!#REF!</definedName>
    <definedName name="Employees">'Options'!#REF!</definedName>
    <definedName name="Enter_Value">"OEL"</definedName>
    <definedName name="Frequency">'Options'!$Q$3:$Q$6</definedName>
    <definedName name="OEL">'Options'!$F$3:$F$8</definedName>
    <definedName name="Parent_Material_Properties">OEL</definedName>
    <definedName name="Probability">'Options'!$S$4:$S$7</definedName>
    <definedName name="Reactivity">'Options'!$G$3:$G$7</definedName>
    <definedName name="Select_Option">Size</definedName>
    <definedName name="Severity">'Options'!$O$4:$O$7</definedName>
    <definedName name="Shape">'Options'!$H$3:$H$7</definedName>
    <definedName name="Size">'Options'!$I$3:$I$7</definedName>
    <definedName name="Solubility">'Options'!$K$3:$K$6</definedName>
    <definedName name="Target_Organ">'Options'!$M$3:$M$6</definedName>
    <definedName name="TOXICITY_EFFECTS">'Options'!$D$3:$D$9</definedName>
  </definedNames>
  <calcPr fullCalcOnLoad="1"/>
</workbook>
</file>

<file path=xl/comments1.xml><?xml version="1.0" encoding="utf-8"?>
<comments xmlns="http://schemas.openxmlformats.org/spreadsheetml/2006/main">
  <authors>
    <author>Borwankar, Dhananjai</author>
  </authors>
  <commentList>
    <comment ref="F15" authorId="0">
      <text>
        <r>
          <rPr>
            <b/>
            <sz val="9"/>
            <rFont val="Tahoma"/>
            <family val="2"/>
          </rPr>
          <t>Borwankar, Dhananjai:</t>
        </r>
        <r>
          <rPr>
            <sz val="9"/>
            <rFont val="Tahoma"/>
            <family val="2"/>
          </rPr>
          <t xml:space="preserve">
Need a TEM or SEM scan for this purpose or contact supplier.</t>
        </r>
      </text>
    </comment>
    <comment ref="E15" authorId="0">
      <text>
        <r>
          <rPr>
            <b/>
            <sz val="9"/>
            <rFont val="Tahoma"/>
            <family val="2"/>
          </rPr>
          <t>Borwankar, Dhananjai:</t>
        </r>
        <r>
          <rPr>
            <sz val="9"/>
            <rFont val="Tahoma"/>
            <family val="2"/>
          </rPr>
          <t xml:space="preserve">
Found on MSDS or from supplier if available.</t>
        </r>
      </text>
    </comment>
    <comment ref="D15" authorId="0">
      <text>
        <r>
          <rPr>
            <b/>
            <sz val="9"/>
            <rFont val="Tahoma"/>
            <family val="2"/>
          </rPr>
          <t>Borwankar, Dhananjai:</t>
        </r>
        <r>
          <rPr>
            <sz val="9"/>
            <rFont val="Tahoma"/>
            <family val="2"/>
          </rPr>
          <t xml:space="preserve">
Found on MSDS or from supplier if available.</t>
        </r>
      </text>
    </comment>
    <comment ref="C15" authorId="0">
      <text>
        <r>
          <rPr>
            <b/>
            <sz val="9"/>
            <rFont val="Tahoma"/>
            <family val="2"/>
          </rPr>
          <t>Borwankar, Dhananjai:</t>
        </r>
        <r>
          <rPr>
            <sz val="9"/>
            <rFont val="Tahoma"/>
            <family val="2"/>
          </rPr>
          <t xml:space="preserve">
Found on MSDS or from supplier if available.</t>
        </r>
      </text>
    </comment>
    <comment ref="B15" authorId="0">
      <text>
        <r>
          <rPr>
            <b/>
            <sz val="9"/>
            <rFont val="Tahoma"/>
            <family val="2"/>
          </rPr>
          <t>Borwankar, Dhananjai:</t>
        </r>
        <r>
          <rPr>
            <sz val="9"/>
            <rFont val="Tahoma"/>
            <family val="2"/>
          </rPr>
          <t xml:space="preserve">
Found on MSDS usually in Exposure Control Section or Toxicological Information section.</t>
        </r>
      </text>
    </comment>
    <comment ref="G15" authorId="0">
      <text>
        <r>
          <rPr>
            <b/>
            <sz val="9"/>
            <rFont val="Tahoma"/>
            <family val="2"/>
          </rPr>
          <t>Borwankar, Dhananjai:</t>
        </r>
        <r>
          <rPr>
            <sz val="9"/>
            <rFont val="Tahoma"/>
            <family val="2"/>
          </rPr>
          <t xml:space="preserve">
Found on MSDS in toxicological information section.</t>
        </r>
      </text>
    </comment>
  </commentList>
</comments>
</file>

<file path=xl/comments2.xml><?xml version="1.0" encoding="utf-8"?>
<comments xmlns="http://schemas.openxmlformats.org/spreadsheetml/2006/main">
  <authors>
    <author>Borwankar, Dhananjai</author>
  </authors>
  <commentList>
    <comment ref="H5" authorId="0">
      <text>
        <r>
          <rPr>
            <b/>
            <sz val="9"/>
            <rFont val="Tahoma"/>
            <family val="2"/>
          </rPr>
          <t>Borwankar, Dhananjai:</t>
        </r>
        <r>
          <rPr>
            <sz val="9"/>
            <rFont val="Tahoma"/>
            <family val="2"/>
          </rPr>
          <t xml:space="preserve">
Moved to Exposure</t>
        </r>
      </text>
    </comment>
  </commentList>
</comments>
</file>

<file path=xl/sharedStrings.xml><?xml version="1.0" encoding="utf-8"?>
<sst xmlns="http://schemas.openxmlformats.org/spreadsheetml/2006/main" count="286" uniqueCount="155">
  <si>
    <t>Particle shape</t>
  </si>
  <si>
    <t>High</t>
  </si>
  <si>
    <t>Medium</t>
  </si>
  <si>
    <t>Low</t>
  </si>
  <si>
    <t>Unknown</t>
  </si>
  <si>
    <t>Overall Risk Level Without Controls</t>
  </si>
  <si>
    <t>General ventilation</t>
  </si>
  <si>
    <t>Recommended Engineering Control Based on Risk Level</t>
  </si>
  <si>
    <t>Recommended control score</t>
  </si>
  <si>
    <t>Current control score</t>
  </si>
  <si>
    <t>Estimated amount of chemical used in one day (mg)</t>
  </si>
  <si>
    <t>Fume hood or local exhaust ventilation</t>
  </si>
  <si>
    <t>Containment</t>
  </si>
  <si>
    <t>OEL</t>
  </si>
  <si>
    <t>Parent material</t>
  </si>
  <si>
    <t>Nanoscale material</t>
  </si>
  <si>
    <t>Solubility</t>
  </si>
  <si>
    <t>Soluble</t>
  </si>
  <si>
    <t>Insoluble</t>
  </si>
  <si>
    <t>No</t>
  </si>
  <si>
    <t>Operation Duration (hours per shift)</t>
  </si>
  <si>
    <t>Probable</t>
  </si>
  <si>
    <t>175-200</t>
  </si>
  <si>
    <t>RL4</t>
  </si>
  <si>
    <t>RL3</t>
  </si>
  <si>
    <t>125-150</t>
  </si>
  <si>
    <t>RL2</t>
  </si>
  <si>
    <t>RL1</t>
  </si>
  <si>
    <t>150-175</t>
  </si>
  <si>
    <t>&lt;125</t>
  </si>
  <si>
    <t>Total band score</t>
  </si>
  <si>
    <t>Frequency of Operation (annual)</t>
  </si>
  <si>
    <t>Probability score</t>
  </si>
  <si>
    <t>51-75=High</t>
  </si>
  <si>
    <t>76-100=Very High</t>
  </si>
  <si>
    <t>26-50=Medium</t>
  </si>
  <si>
    <t>0-25=Low</t>
  </si>
  <si>
    <t>0-15=Low</t>
  </si>
  <si>
    <t>1-10 nm</t>
  </si>
  <si>
    <t xml:space="preserve">Clean-up of spills or waste material </t>
  </si>
  <si>
    <t>Cleaning of dust collection systems used to capture nanoparticles</t>
  </si>
  <si>
    <t>Weekly</t>
  </si>
  <si>
    <t>Daily</t>
  </si>
  <si>
    <t>1-4 hr</t>
  </si>
  <si>
    <t>&gt; 4 hr</t>
  </si>
  <si>
    <t>30-60 min</t>
  </si>
  <si>
    <t>&lt; 30 min</t>
  </si>
  <si>
    <t>Operation Duration (per shift)</t>
  </si>
  <si>
    <t>Enter Material Name:</t>
  </si>
  <si>
    <t>Activity Description</t>
  </si>
  <si>
    <t>Risk Level</t>
  </si>
  <si>
    <t>Recommendation</t>
  </si>
  <si>
    <t>Compatibility Report for Nanomaterial Risk Assessment.xls</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</si>
  <si>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</si>
  <si>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</si>
  <si>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</si>
  <si>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</si>
  <si>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</si>
  <si>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</si>
  <si>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Scoring</t>
  </si>
  <si>
    <t>Activity</t>
  </si>
  <si>
    <t>Select Option</t>
  </si>
  <si>
    <t>Particle Shape</t>
  </si>
  <si>
    <t>Surface Reactivity</t>
  </si>
  <si>
    <t xml:space="preserve">Particle Size </t>
  </si>
  <si>
    <t>Frequency</t>
  </si>
  <si>
    <t>Duration</t>
  </si>
  <si>
    <t>Intentionally Left Blank</t>
  </si>
  <si>
    <t>Intentionally left blank</t>
  </si>
  <si>
    <t>Very high</t>
  </si>
  <si>
    <t>Run on 9/3/2014 15:36</t>
  </si>
  <si>
    <t>&lt; 1 mg</t>
  </si>
  <si>
    <t>Full Containment = Glovebox with HEPA filtered air on outlet.  Bag in Bag out filter change system.</t>
  </si>
  <si>
    <t>OEL (ug/m3)</t>
  </si>
  <si>
    <t>Unlikely</t>
  </si>
  <si>
    <t>Particle Diameter (nm)</t>
  </si>
  <si>
    <t>Estimated amount used in one day (mg)</t>
  </si>
  <si>
    <t>11 - 100 ug/m3</t>
  </si>
  <si>
    <t>Multiple times per day</t>
  </si>
  <si>
    <t>Less Frequent than Weekly</t>
  </si>
  <si>
    <t>Seek specialist advice - Develop specific SOP's for operation and provide training</t>
  </si>
  <si>
    <t>Generating nano powders</t>
  </si>
  <si>
    <t>Handling powders: weighing, transferring, pouring, etc…</t>
  </si>
  <si>
    <t>HEPA filtered powder handling hood, OR Class II A2 BSC non-ducted</t>
  </si>
  <si>
    <t>&lt; 10 ug/m3</t>
  </si>
  <si>
    <t>101 - 1000 ug/m3</t>
  </si>
  <si>
    <t>&gt; 1 mg/m3</t>
  </si>
  <si>
    <t>Amtused</t>
  </si>
  <si>
    <t>Size of Agglomerate</t>
  </si>
  <si>
    <t>Agglomerate size</t>
  </si>
  <si>
    <t>A size</t>
  </si>
  <si>
    <t>Section A: Name and Description</t>
  </si>
  <si>
    <t>Section B: Hazard Assessment</t>
  </si>
  <si>
    <t>Hazard Rating</t>
  </si>
  <si>
    <t>&gt; 2 um</t>
  </si>
  <si>
    <t>Working with nanomaterials bound in a solid medium - but grinding, cutting, sanding, etc….</t>
  </si>
  <si>
    <t>Working with nanomaterials bound in a solid medium - without generating dusts (no cutting, grinding, etc…)</t>
  </si>
  <si>
    <t>Working with nanomaterials in a liquid medium with the potential to create aerosols (mixing, spraying, centrifuging etc…)</t>
  </si>
  <si>
    <t>Working with nanomaterials in liquid medium, without generating aerosols</t>
  </si>
  <si>
    <t>CAS No.</t>
  </si>
  <si>
    <t>Target Organ</t>
  </si>
  <si>
    <t>CMR</t>
  </si>
  <si>
    <t>Sensitizer</t>
  </si>
  <si>
    <t>Irritant</t>
  </si>
  <si>
    <t>Dermal/Respiratory</t>
  </si>
  <si>
    <t>Refer to specific operating procedures</t>
  </si>
  <si>
    <t>Exposure probability (Maximum possible points: 70)</t>
  </si>
  <si>
    <t>Corresponding non-nanomaterial properties</t>
  </si>
  <si>
    <t>Nanomaterial properties</t>
  </si>
  <si>
    <t>Yes</t>
  </si>
  <si>
    <t>&gt; 500 nm &amp; &lt; 1 um</t>
  </si>
  <si>
    <t>&gt; 1 um &amp; &lt; 2 um</t>
  </si>
  <si>
    <t>11-100 nm</t>
  </si>
  <si>
    <t>&gt; 100 nm</t>
  </si>
  <si>
    <t>&gt; 5 mg</t>
  </si>
  <si>
    <t>1-5 mg</t>
  </si>
  <si>
    <t xml:space="preserve"> </t>
  </si>
  <si>
    <t>Name of Parent Material:</t>
  </si>
  <si>
    <t>OEL (mg/L)</t>
  </si>
  <si>
    <t>Intended Use of Material:</t>
  </si>
  <si>
    <t>Particle</t>
  </si>
  <si>
    <t>Platelet or sheet</t>
  </si>
  <si>
    <t>Nanotube, nanorod, or nanowire</t>
  </si>
  <si>
    <t>Water Solubility</t>
  </si>
  <si>
    <t>Soluble (&gt; 100 mg/L)</t>
  </si>
  <si>
    <t>Insoluble (&lt; 100 mg/L)</t>
  </si>
  <si>
    <t>Aerodynamic Diameter of Particle (nm)</t>
  </si>
  <si>
    <t>Exposure Rating</t>
  </si>
  <si>
    <t>Activity#</t>
  </si>
  <si>
    <t>Severity Score</t>
  </si>
  <si>
    <t>Overall Rating</t>
  </si>
  <si>
    <t>Parent Rating</t>
  </si>
  <si>
    <t>Nano Rating</t>
  </si>
  <si>
    <t>CMR, Target Organ, Respiratory Hazard</t>
  </si>
  <si>
    <t>Score</t>
  </si>
  <si>
    <t>Respiratory irritant</t>
  </si>
  <si>
    <t>Respiratory sensitizer</t>
  </si>
  <si>
    <t>None</t>
  </si>
  <si>
    <t>Mode of Toxicity</t>
  </si>
  <si>
    <t>Produces toxic effects to a specific organ (target organ like liver, kidney, blood, skin, or central nervous system)</t>
  </si>
  <si>
    <t>Is a respiratory sensitizer</t>
  </si>
  <si>
    <t>Is a respiratory irritant</t>
  </si>
  <si>
    <t>Nanomaterial Properties</t>
  </si>
  <si>
    <t>Parent Material Properties</t>
  </si>
  <si>
    <t>Exposure Number</t>
  </si>
  <si>
    <t>Possible</t>
  </si>
  <si>
    <t>Toxic Effects - Items are listed in order of severity.  Select the most severe outcome listed on the MSDS or other product documentation you have for this field.</t>
  </si>
  <si>
    <t>Section D: Overall Recommendations</t>
  </si>
  <si>
    <t>Local Exhaust or Fumehood with HEPA filter installed.</t>
  </si>
  <si>
    <t>Section C: Exposure Assessment</t>
  </si>
  <si>
    <t>Is a confirmed or suspected carcinogen, mutagen, teratogen or reproductive toxin</t>
  </si>
  <si>
    <t>Specific Activity</t>
  </si>
  <si>
    <t>Amount Used</t>
  </si>
  <si>
    <t>Frequency of Use</t>
  </si>
  <si>
    <t>Duration of Use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</si>
</sst>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sz val="8"/>
      <name val="Arial"/>
      <family val="2"/>
    </font>
    <font>
      <b/>
      <sz val="9"/>
      <name val="Arial"/>
      <family val="2"/>
    </font>
    <font>
      <u val="single"/>
      <sz val="10"/>
      <color indexed="12"/>
      <name val="Arial"/>
      <family val="2"/>
    </font>
    <font>
      <u val="single"/>
      <sz val="10"/>
      <color indexed="36"/>
      <name val="Arial"/>
      <family val="2"/>
    </font>
    <font>
      <b/>
      <i/>
      <sz val="10"/>
      <name val="Arial"/>
      <family val="2"/>
    </font>
    <font>
      <sz val="11"/>
      <color indexed="8"/>
      <name val="Calibri"/>
      <family val="2"/>
    </font>
    <font>
      <sz val="10"/>
      <name val="Arial Unicode MS"/>
      <family val="2"/>
    </font>
    <font>
      <sz val="9"/>
      <name val="Tahoma"/>
      <family val="2"/>
    </font>
    <font>
      <b/>
      <sz val="9"/>
      <name val="Tahoma"/>
      <family val="2"/>
    </font>
    <font>
      <b/>
      <sz val="14"/>
      <name val="Arial"/>
      <family val="2"/>
    </font>
    <font>
      <sz val="14"/>
      <name val="Arial"/>
      <family val="2"/>
    </font>
    <font>
      <b/>
      <i/>
      <sz val="14"/>
      <name val="Arial"/>
      <family val="2"/>
    </font>
    <font>
      <b/>
      <sz val="12"/>
      <name val="Arial"/>
      <family val="2"/>
    </font>
    <font>
      <sz val="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1"/>
        <bgColor indexed="64"/>
      </patternFill>
    </fill>
    <fill>
      <patternFill patternType="solid">
        <fgColor indexed="45"/>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2"/>
        <bgColor indexed="64"/>
      </patternFill>
    </fill>
    <fill>
      <patternFill patternType="solid">
        <fgColor theme="0" tint="-0.1499900072813034"/>
        <bgColor indexed="64"/>
      </patternFill>
    </fill>
    <fill>
      <patternFill patternType="solid">
        <fgColor rgb="FFFF0000"/>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
      <patternFill patternType="solid">
        <fgColor indexed="1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double"/>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6">
    <xf numFmtId="0" fontId="0" fillId="0" borderId="0" xfId="0" applyAlignment="1">
      <alignment/>
    </xf>
    <xf numFmtId="0" fontId="0" fillId="0" borderId="10" xfId="0" applyFont="1" applyFill="1" applyBorder="1" applyAlignment="1" applyProtection="1">
      <alignment horizontal="center" wrapText="1"/>
      <protection locked="0"/>
    </xf>
    <xf numFmtId="0" fontId="0" fillId="0" borderId="0" xfId="0" applyFont="1" applyAlignment="1" applyProtection="1">
      <alignment wrapText="1"/>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Alignment="1">
      <alignment horizontal="center" wrapText="1"/>
    </xf>
    <xf numFmtId="0" fontId="0" fillId="0" borderId="0" xfId="0" applyFont="1" applyAlignment="1">
      <alignment horizontal="center" wrapText="1"/>
    </xf>
    <xf numFmtId="0" fontId="0" fillId="0" borderId="0" xfId="0" applyFont="1" applyFill="1" applyAlignment="1" applyProtection="1">
      <alignment horizontal="left"/>
      <protection locked="0"/>
    </xf>
    <xf numFmtId="0" fontId="0" fillId="0" borderId="0" xfId="0" applyFont="1" applyAlignment="1">
      <alignment horizontal="left"/>
    </xf>
    <xf numFmtId="0" fontId="0" fillId="0" borderId="0" xfId="0" applyFont="1" applyFill="1" applyBorder="1" applyAlignment="1">
      <alignment horizontal="center" wrapText="1"/>
    </xf>
    <xf numFmtId="0" fontId="3" fillId="0" borderId="0" xfId="0" applyFont="1" applyFill="1" applyBorder="1" applyAlignment="1">
      <alignment horizontal="center" wrapText="1"/>
    </xf>
    <xf numFmtId="0" fontId="3" fillId="33" borderId="11" xfId="0" applyFont="1" applyFill="1" applyBorder="1" applyAlignment="1" applyProtection="1">
      <alignment horizontal="center" wrapText="1"/>
      <protection/>
    </xf>
    <xf numFmtId="0" fontId="0" fillId="0" borderId="12" xfId="0" applyFont="1" applyFill="1" applyBorder="1" applyAlignment="1" applyProtection="1">
      <alignment horizontal="center" wrapText="1"/>
      <protection locked="0"/>
    </xf>
    <xf numFmtId="0" fontId="0" fillId="0" borderId="13" xfId="0" applyFont="1" applyFill="1" applyBorder="1" applyAlignment="1" applyProtection="1">
      <alignment horizontal="center" wrapText="1"/>
      <protection locked="0"/>
    </xf>
    <xf numFmtId="0" fontId="0" fillId="0" borderId="14" xfId="0" applyFont="1" applyFill="1" applyBorder="1" applyAlignment="1" applyProtection="1">
      <alignment horizontal="center" wrapText="1"/>
      <protection locked="0"/>
    </xf>
    <xf numFmtId="0" fontId="0" fillId="0" borderId="12" xfId="0" applyFont="1" applyFill="1" applyBorder="1" applyAlignment="1">
      <alignment horizontal="center" wrapText="1"/>
    </xf>
    <xf numFmtId="0" fontId="0" fillId="0" borderId="0" xfId="0" applyFont="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3" fillId="34" borderId="11" xfId="0" applyFont="1" applyFill="1" applyBorder="1" applyAlignment="1" applyProtection="1">
      <alignment horizontal="center" wrapText="1"/>
      <protection/>
    </xf>
    <xf numFmtId="0" fontId="3" fillId="33" borderId="15" xfId="0" applyFont="1" applyFill="1" applyBorder="1" applyAlignment="1" applyProtection="1">
      <alignment horizontal="center" wrapText="1"/>
      <protection/>
    </xf>
    <xf numFmtId="0" fontId="3" fillId="33" borderId="15" xfId="0" applyFont="1" applyFill="1" applyBorder="1" applyAlignment="1" applyProtection="1">
      <alignment horizontal="center" wrapText="1"/>
      <protection locked="0"/>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0" fillId="0" borderId="0" xfId="0" applyAlignment="1">
      <alignment horizontal="center" wrapText="1" shrinkToFit="1"/>
    </xf>
    <xf numFmtId="0" fontId="0" fillId="0" borderId="0" xfId="0" applyFont="1" applyAlignment="1">
      <alignment/>
    </xf>
    <xf numFmtId="0" fontId="1" fillId="0" borderId="0" xfId="0" applyFont="1" applyAlignment="1">
      <alignment/>
    </xf>
    <xf numFmtId="0" fontId="3" fillId="35" borderId="16" xfId="0" applyFont="1" applyFill="1" applyBorder="1" applyAlignment="1" applyProtection="1">
      <alignment horizontal="center" wrapText="1"/>
      <protection/>
    </xf>
    <xf numFmtId="0" fontId="3" fillId="36" borderId="16" xfId="0" applyFont="1" applyFill="1" applyBorder="1" applyAlignment="1">
      <alignment horizontal="center" wrapText="1"/>
    </xf>
    <xf numFmtId="0" fontId="0" fillId="0" borderId="0" xfId="0" applyFont="1" applyFill="1" applyBorder="1" applyAlignment="1" applyProtection="1">
      <alignment horizontal="center" wrapText="1"/>
      <protection locked="0"/>
    </xf>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20" xfId="0" applyBorder="1" applyAlignment="1">
      <alignment horizontal="center"/>
    </xf>
    <xf numFmtId="0" fontId="1" fillId="0" borderId="21" xfId="0" applyFont="1" applyBorder="1" applyAlignment="1">
      <alignment/>
    </xf>
    <xf numFmtId="0" fontId="0" fillId="0" borderId="0" xfId="0" applyFill="1" applyAlignment="1">
      <alignment horizontal="left"/>
    </xf>
    <xf numFmtId="0" fontId="1" fillId="0" borderId="21" xfId="0" applyFont="1" applyBorder="1" applyAlignment="1">
      <alignment horizontal="center"/>
    </xf>
    <xf numFmtId="0" fontId="1" fillId="0" borderId="0" xfId="0" applyFont="1" applyBorder="1" applyAlignment="1">
      <alignment/>
    </xf>
    <xf numFmtId="0" fontId="6" fillId="0" borderId="21" xfId="0" applyFont="1" applyBorder="1" applyAlignment="1">
      <alignment/>
    </xf>
    <xf numFmtId="0" fontId="6" fillId="0" borderId="0" xfId="0" applyFont="1" applyBorder="1" applyAlignment="1">
      <alignment horizontal="left"/>
    </xf>
    <xf numFmtId="0" fontId="0" fillId="0" borderId="13" xfId="0" applyBorder="1" applyAlignment="1">
      <alignment horizontal="center"/>
    </xf>
    <xf numFmtId="0" fontId="0" fillId="0" borderId="13" xfId="0" applyFont="1" applyFill="1" applyBorder="1" applyAlignment="1" applyProtection="1">
      <alignment horizontal="center" wrapText="1"/>
      <protection locked="0"/>
    </xf>
    <xf numFmtId="0" fontId="50" fillId="37" borderId="13" xfId="0" applyFont="1" applyFill="1" applyBorder="1" applyAlignment="1">
      <alignment horizontal="center" wrapText="1"/>
    </xf>
    <xf numFmtId="0" fontId="0" fillId="0" borderId="22" xfId="0" applyFont="1" applyFill="1" applyBorder="1" applyAlignment="1" applyProtection="1">
      <alignment horizontal="center" wrapText="1"/>
      <protection locked="0"/>
    </xf>
    <xf numFmtId="0" fontId="3" fillId="38" borderId="23" xfId="0" applyFont="1" applyFill="1" applyBorder="1" applyAlignment="1" applyProtection="1">
      <alignment horizontal="center" vertical="top" wrapText="1"/>
      <protection/>
    </xf>
    <xf numFmtId="0" fontId="3" fillId="38" borderId="23" xfId="0" applyFont="1" applyFill="1" applyBorder="1" applyAlignment="1" applyProtection="1">
      <alignment horizontal="center" wrapText="1"/>
      <protection/>
    </xf>
    <xf numFmtId="0" fontId="3" fillId="39" borderId="24" xfId="0" applyFont="1" applyFill="1" applyBorder="1" applyAlignment="1" applyProtection="1">
      <alignment horizontal="center" wrapText="1"/>
      <protection/>
    </xf>
    <xf numFmtId="0" fontId="0" fillId="0" borderId="25" xfId="0" applyBorder="1" applyAlignment="1">
      <alignment wrapText="1"/>
    </xf>
    <xf numFmtId="0" fontId="0" fillId="0" borderId="26" xfId="0" applyBorder="1" applyAlignment="1">
      <alignment wrapText="1"/>
    </xf>
    <xf numFmtId="0" fontId="3" fillId="40" borderId="23" xfId="0" applyFont="1" applyFill="1" applyBorder="1" applyAlignment="1" applyProtection="1">
      <alignment horizontal="center" wrapText="1"/>
      <protection/>
    </xf>
    <xf numFmtId="0" fontId="3" fillId="40" borderId="23" xfId="0" applyFont="1" applyFill="1" applyBorder="1" applyAlignment="1" applyProtection="1">
      <alignment horizontal="center" wrapText="1"/>
      <protection locked="0"/>
    </xf>
    <xf numFmtId="0" fontId="6" fillId="0" borderId="26" xfId="0" applyFont="1" applyBorder="1" applyAlignment="1">
      <alignment/>
    </xf>
    <xf numFmtId="0" fontId="6" fillId="0" borderId="27" xfId="0" applyFont="1" applyBorder="1" applyAlignment="1">
      <alignment/>
    </xf>
    <xf numFmtId="0" fontId="0" fillId="0" borderId="20" xfId="0" applyFont="1" applyFill="1" applyBorder="1" applyAlignment="1" applyProtection="1">
      <alignment horizontal="center" wrapText="1"/>
      <protection locked="0"/>
    </xf>
    <xf numFmtId="0" fontId="0" fillId="0" borderId="27" xfId="0" applyBorder="1" applyAlignment="1">
      <alignment wrapText="1"/>
    </xf>
    <xf numFmtId="0" fontId="0" fillId="0" borderId="20" xfId="0" applyFont="1" applyFill="1" applyBorder="1" applyAlignment="1" applyProtection="1">
      <alignment horizontal="center" wrapText="1"/>
      <protection locked="0"/>
    </xf>
    <xf numFmtId="0" fontId="0" fillId="0" borderId="0" xfId="0" applyFont="1" applyAlignment="1">
      <alignment horizontal="left" wrapText="1"/>
    </xf>
    <xf numFmtId="0" fontId="0" fillId="0" borderId="0" xfId="0" applyFont="1" applyAlignment="1" applyProtection="1">
      <alignment wrapText="1"/>
      <protection locked="0"/>
    </xf>
    <xf numFmtId="0" fontId="0" fillId="0" borderId="0" xfId="0" applyFont="1" applyAlignment="1">
      <alignment horizontal="center"/>
    </xf>
    <xf numFmtId="0" fontId="0" fillId="0" borderId="0" xfId="0" applyFont="1" applyAlignment="1" applyProtection="1">
      <alignment horizontal="center" wrapText="1"/>
      <protection locked="0"/>
    </xf>
    <xf numFmtId="0" fontId="0" fillId="0" borderId="0" xfId="0" applyFont="1" applyBorder="1" applyAlignment="1">
      <alignment horizontal="center"/>
    </xf>
    <xf numFmtId="0" fontId="8" fillId="0" borderId="0" xfId="0" applyFont="1" applyAlignment="1">
      <alignment vertical="center"/>
    </xf>
    <xf numFmtId="0" fontId="1" fillId="35" borderId="0" xfId="0" applyFont="1" applyFill="1" applyBorder="1" applyAlignment="1">
      <alignment horizontal="center"/>
    </xf>
    <xf numFmtId="0" fontId="0" fillId="0" borderId="28" xfId="0" applyFont="1" applyFill="1" applyBorder="1" applyAlignment="1" applyProtection="1">
      <alignment horizontal="center" wrapText="1"/>
      <protection locked="0"/>
    </xf>
    <xf numFmtId="0" fontId="3" fillId="41" borderId="12" xfId="0" applyFont="1" applyFill="1" applyBorder="1" applyAlignment="1" applyProtection="1">
      <alignment horizontal="center" wrapText="1"/>
      <protection/>
    </xf>
    <xf numFmtId="0" fontId="0" fillId="0" borderId="12" xfId="0" applyBorder="1" applyAlignment="1">
      <alignment/>
    </xf>
    <xf numFmtId="0" fontId="3" fillId="36" borderId="29" xfId="0" applyFont="1" applyFill="1" applyBorder="1" applyAlignment="1" applyProtection="1">
      <alignment horizontal="center" wrapText="1"/>
      <protection/>
    </xf>
    <xf numFmtId="0" fontId="0" fillId="0" borderId="0" xfId="0" applyFont="1" applyAlignment="1">
      <alignment horizontal="center"/>
    </xf>
    <xf numFmtId="0" fontId="3" fillId="35" borderId="0" xfId="0" applyFont="1" applyFill="1" applyBorder="1" applyAlignment="1">
      <alignment horizontal="center"/>
    </xf>
    <xf numFmtId="0" fontId="0" fillId="0" borderId="12" xfId="0" applyFont="1" applyFill="1" applyBorder="1" applyAlignment="1" applyProtection="1">
      <alignment horizontal="left"/>
      <protection/>
    </xf>
    <xf numFmtId="0" fontId="0" fillId="0" borderId="12" xfId="0" applyFont="1" applyBorder="1" applyAlignment="1">
      <alignment horizontal="center"/>
    </xf>
    <xf numFmtId="0" fontId="0" fillId="0" borderId="0" xfId="0" applyBorder="1" applyAlignment="1">
      <alignment horizontal="center" vertical="center"/>
    </xf>
    <xf numFmtId="1" fontId="1" fillId="39" borderId="30" xfId="0" applyNumberFormat="1" applyFont="1" applyFill="1" applyBorder="1" applyAlignment="1">
      <alignment horizontal="left" wrapText="1"/>
    </xf>
    <xf numFmtId="0" fontId="3" fillId="41" borderId="16" xfId="0" applyFont="1" applyFill="1" applyBorder="1" applyAlignment="1" applyProtection="1">
      <alignment horizontal="center" wrapText="1"/>
      <protection/>
    </xf>
    <xf numFmtId="0" fontId="3" fillId="41" borderId="11" xfId="0" applyFont="1" applyFill="1" applyBorder="1" applyAlignment="1" applyProtection="1">
      <alignment horizontal="center" wrapText="1"/>
      <protection/>
    </xf>
    <xf numFmtId="0" fontId="0" fillId="0" borderId="0" xfId="0" applyFont="1" applyAlignment="1">
      <alignment/>
    </xf>
    <xf numFmtId="0" fontId="1" fillId="0" borderId="0" xfId="0" applyFont="1" applyFill="1"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0" fillId="0" borderId="0" xfId="0" applyFont="1" applyBorder="1" applyAlignment="1">
      <alignment horizontal="center"/>
    </xf>
    <xf numFmtId="0" fontId="11" fillId="0" borderId="0" xfId="0" applyFont="1" applyBorder="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Alignment="1">
      <alignment/>
    </xf>
    <xf numFmtId="0" fontId="14" fillId="0" borderId="0" xfId="0" applyFont="1" applyAlignment="1">
      <alignment/>
    </xf>
    <xf numFmtId="0" fontId="14" fillId="0" borderId="0" xfId="0" applyFont="1" applyBorder="1" applyAlignment="1">
      <alignment horizontal="center"/>
    </xf>
    <xf numFmtId="0" fontId="3" fillId="35" borderId="0" xfId="0" applyFont="1" applyFill="1" applyBorder="1" applyAlignment="1" applyProtection="1">
      <alignment horizontal="center" wrapText="1"/>
      <protection/>
    </xf>
    <xf numFmtId="0" fontId="0" fillId="0" borderId="0" xfId="0" applyFont="1" applyFill="1" applyBorder="1" applyAlignment="1">
      <alignment/>
    </xf>
    <xf numFmtId="0" fontId="3" fillId="42" borderId="12" xfId="0" applyFont="1" applyFill="1" applyBorder="1" applyAlignment="1" applyProtection="1">
      <alignment horizontal="center" wrapText="1"/>
      <protection/>
    </xf>
    <xf numFmtId="0" fontId="3" fillId="43" borderId="31" xfId="0" applyFont="1" applyFill="1" applyBorder="1" applyAlignment="1" applyProtection="1">
      <alignment horizontal="center" wrapText="1"/>
      <protection/>
    </xf>
    <xf numFmtId="0" fontId="0" fillId="0" borderId="21" xfId="0" applyBorder="1" applyAlignment="1">
      <alignment/>
    </xf>
    <xf numFmtId="0" fontId="3" fillId="44" borderId="31" xfId="0" applyFont="1" applyFill="1" applyBorder="1" applyAlignment="1" applyProtection="1">
      <alignment horizontal="center" wrapText="1"/>
      <protection/>
    </xf>
    <xf numFmtId="0" fontId="0" fillId="0" borderId="32" xfId="0" applyBorder="1" applyAlignment="1">
      <alignment/>
    </xf>
    <xf numFmtId="0" fontId="0" fillId="0" borderId="12" xfId="0" applyFont="1" applyBorder="1" applyAlignment="1">
      <alignment/>
    </xf>
    <xf numFmtId="0" fontId="0" fillId="0" borderId="12" xfId="0" applyBorder="1" applyAlignment="1">
      <alignment/>
    </xf>
    <xf numFmtId="0" fontId="0" fillId="0" borderId="0" xfId="0" applyFont="1" applyBorder="1" applyAlignment="1">
      <alignment horizontal="left"/>
    </xf>
    <xf numFmtId="0" fontId="3" fillId="40" borderId="33" xfId="0" applyFont="1" applyFill="1" applyBorder="1" applyAlignment="1" applyProtection="1">
      <alignment horizontal="center" wrapText="1"/>
      <protection/>
    </xf>
    <xf numFmtId="0" fontId="3" fillId="35" borderId="15" xfId="0" applyFont="1" applyFill="1" applyBorder="1" applyAlignment="1" applyProtection="1">
      <alignment horizontal="center" wrapText="1"/>
      <protection/>
    </xf>
    <xf numFmtId="0" fontId="0" fillId="45" borderId="12" xfId="0" applyFill="1" applyBorder="1" applyAlignment="1">
      <alignment horizontal="center"/>
    </xf>
    <xf numFmtId="0" fontId="0" fillId="46" borderId="12" xfId="0" applyFill="1" applyBorder="1" applyAlignment="1">
      <alignment horizontal="center"/>
    </xf>
    <xf numFmtId="0" fontId="0" fillId="43" borderId="12" xfId="0" applyFill="1" applyBorder="1" applyAlignment="1">
      <alignment horizontal="center"/>
    </xf>
    <xf numFmtId="0" fontId="0" fillId="0" borderId="0" xfId="0" applyFont="1" applyFill="1" applyAlignment="1">
      <alignment horizontal="center" wrapText="1"/>
    </xf>
    <xf numFmtId="0" fontId="0" fillId="0" borderId="26" xfId="0" applyFont="1" applyBorder="1" applyAlignment="1">
      <alignment wrapText="1"/>
    </xf>
    <xf numFmtId="0" fontId="0" fillId="0" borderId="0" xfId="0" applyFont="1" applyFill="1" applyBorder="1" applyAlignment="1" applyProtection="1">
      <alignment horizontal="left" wrapText="1"/>
      <protection locked="0"/>
    </xf>
    <xf numFmtId="0" fontId="0" fillId="0" borderId="0" xfId="0" applyFont="1" applyAlignment="1" applyProtection="1">
      <alignment horizontal="left"/>
      <protection locked="0"/>
    </xf>
    <xf numFmtId="0" fontId="0" fillId="0" borderId="0" xfId="0" applyFont="1" applyFill="1" applyBorder="1" applyAlignment="1" applyProtection="1">
      <alignment horizontal="left" wrapText="1"/>
      <protection locked="0"/>
    </xf>
    <xf numFmtId="0" fontId="0" fillId="44" borderId="21" xfId="0" applyFill="1" applyBorder="1" applyAlignment="1">
      <alignment/>
    </xf>
    <xf numFmtId="0" fontId="0" fillId="43" borderId="29" xfId="0" applyFill="1" applyBorder="1" applyAlignment="1">
      <alignment/>
    </xf>
    <xf numFmtId="0" fontId="11"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4" fontId="11" fillId="0" borderId="34" xfId="0" applyNumberFormat="1" applyFont="1" applyBorder="1" applyAlignment="1">
      <alignment horizontal="center"/>
    </xf>
    <xf numFmtId="0" fontId="50" fillId="37" borderId="28" xfId="0" applyFont="1" applyFill="1" applyBorder="1" applyAlignment="1">
      <alignment horizontal="center"/>
    </xf>
    <xf numFmtId="0" fontId="0" fillId="0" borderId="28" xfId="0" applyBorder="1" applyAlignment="1">
      <alignment horizontal="center"/>
    </xf>
    <xf numFmtId="0" fontId="14" fillId="0" borderId="34" xfId="0" applyFont="1" applyBorder="1" applyAlignment="1">
      <alignment horizontal="center"/>
    </xf>
    <xf numFmtId="0" fontId="15" fillId="0" borderId="35" xfId="0" applyFont="1" applyBorder="1" applyAlignment="1">
      <alignment horizontal="center"/>
    </xf>
    <xf numFmtId="0" fontId="15" fillId="0" borderId="36" xfId="0" applyFont="1" applyBorder="1" applyAlignment="1">
      <alignment horizontal="center"/>
    </xf>
    <xf numFmtId="0" fontId="1" fillId="0" borderId="21" xfId="0" applyFont="1" applyBorder="1" applyAlignment="1">
      <alignment horizontal="left"/>
    </xf>
    <xf numFmtId="0" fontId="0" fillId="0" borderId="21" xfId="0" applyBorder="1" applyAlignment="1">
      <alignment/>
    </xf>
    <xf numFmtId="0" fontId="0" fillId="0" borderId="0" xfId="0" applyFont="1" applyFill="1" applyBorder="1" applyAlignment="1" applyProtection="1">
      <alignment horizontal="center" wrapText="1"/>
      <protection locked="0"/>
    </xf>
    <xf numFmtId="0" fontId="0" fillId="0" borderId="0" xfId="0" applyBorder="1" applyAlignment="1">
      <alignment/>
    </xf>
    <xf numFmtId="0" fontId="0" fillId="0" borderId="37" xfId="0" applyBorder="1" applyAlignment="1">
      <alignment/>
    </xf>
    <xf numFmtId="1" fontId="0" fillId="0" borderId="0" xfId="0" applyNumberFormat="1" applyFont="1" applyFill="1" applyAlignment="1">
      <alignment horizontal="left" wrapText="1"/>
    </xf>
    <xf numFmtId="0" fontId="0" fillId="0" borderId="0" xfId="0" applyAlignment="1">
      <alignment wrapText="1"/>
    </xf>
    <xf numFmtId="0" fontId="1" fillId="36" borderId="0" xfId="0" applyFont="1" applyFill="1" applyBorder="1" applyAlignment="1" applyProtection="1">
      <alignment horizontal="left" wrapText="1"/>
      <protection locked="0"/>
    </xf>
    <xf numFmtId="0" fontId="1" fillId="0" borderId="0" xfId="0" applyFont="1" applyBorder="1" applyAlignment="1">
      <alignment horizontal="left"/>
    </xf>
    <xf numFmtId="0" fontId="15" fillId="0" borderId="38" xfId="0" applyFont="1" applyBorder="1" applyAlignment="1">
      <alignment horizontal="center"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5" fillId="0" borderId="37"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41" xfId="0" applyFont="1" applyBorder="1" applyAlignment="1">
      <alignment horizontal="center" vertical="center"/>
    </xf>
    <xf numFmtId="0" fontId="3" fillId="40" borderId="23" xfId="0" applyFont="1" applyFill="1" applyBorder="1" applyAlignment="1" applyProtection="1">
      <alignment horizontal="center" wrapText="1"/>
      <protection/>
    </xf>
    <xf numFmtId="0" fontId="0" fillId="0" borderId="23" xfId="0" applyBorder="1" applyAlignment="1">
      <alignment/>
    </xf>
    <xf numFmtId="0" fontId="0" fillId="0" borderId="24" xfId="0" applyBorder="1" applyAlignment="1">
      <alignment/>
    </xf>
    <xf numFmtId="0" fontId="0" fillId="0" borderId="20" xfId="0" applyFont="1" applyFill="1" applyBorder="1" applyAlignment="1" applyProtection="1">
      <alignment horizontal="center" wrapText="1"/>
      <protection locked="0"/>
    </xf>
    <xf numFmtId="0" fontId="0" fillId="0" borderId="20" xfId="0" applyBorder="1" applyAlignment="1">
      <alignment/>
    </xf>
    <xf numFmtId="0" fontId="0" fillId="0" borderId="41" xfId="0" applyBorder="1" applyAlignment="1">
      <alignment/>
    </xf>
    <xf numFmtId="0" fontId="3" fillId="33" borderId="0" xfId="0" applyFont="1" applyFill="1" applyBorder="1" applyAlignment="1" applyProtection="1">
      <alignment horizontal="center" wrapText="1"/>
      <protection locked="0"/>
    </xf>
    <xf numFmtId="0" fontId="0" fillId="0" borderId="0" xfId="0" applyAlignment="1">
      <alignment horizontal="center" wrapText="1"/>
    </xf>
    <xf numFmtId="0" fontId="3" fillId="33" borderId="0" xfId="0" applyFont="1" applyFill="1" applyBorder="1" applyAlignment="1" applyProtection="1">
      <alignment horizontal="center" wrapText="1"/>
      <protection/>
    </xf>
    <xf numFmtId="0" fontId="3" fillId="34" borderId="0" xfId="0" applyFont="1" applyFill="1" applyBorder="1" applyAlignment="1" applyProtection="1">
      <alignment horizontal="center" wrapText="1"/>
      <protection/>
    </xf>
    <xf numFmtId="0" fontId="3" fillId="47" borderId="0" xfId="0" applyFont="1" applyFill="1" applyBorder="1" applyAlignment="1">
      <alignment horizontal="center" wrapText="1"/>
    </xf>
    <xf numFmtId="1" fontId="3" fillId="41" borderId="0" xfId="0" applyNumberFormat="1" applyFont="1" applyFill="1" applyBorder="1" applyAlignment="1">
      <alignment horizontal="center" wrapText="1"/>
    </xf>
    <xf numFmtId="0" fontId="3" fillId="41" borderId="0" xfId="0" applyFont="1" applyFill="1" applyBorder="1" applyAlignment="1" applyProtection="1">
      <alignment horizontal="center" wrapText="1"/>
      <protection/>
    </xf>
    <xf numFmtId="0" fontId="1" fillId="35" borderId="0" xfId="0" applyFont="1" applyFill="1" applyBorder="1" applyAlignment="1">
      <alignment horizontal="center"/>
    </xf>
    <xf numFmtId="0" fontId="0" fillId="0" borderId="0" xfId="0" applyAlignment="1">
      <alignment horizontal="center"/>
    </xf>
    <xf numFmtId="0" fontId="3" fillId="33" borderId="14" xfId="0" applyFont="1" applyFill="1" applyBorder="1" applyAlignment="1" applyProtection="1">
      <alignment horizontal="center" wrapText="1"/>
      <protection/>
    </xf>
    <xf numFmtId="0" fontId="0" fillId="0" borderId="13" xfId="0" applyBorder="1" applyAlignment="1">
      <alignment horizontal="center" wrapText="1"/>
    </xf>
    <xf numFmtId="0" fontId="3" fillId="34" borderId="14" xfId="0" applyFont="1" applyFill="1" applyBorder="1" applyAlignment="1" applyProtection="1">
      <alignment horizontal="center" wrapText="1"/>
      <protection/>
    </xf>
    <xf numFmtId="0" fontId="0" fillId="0" borderId="10"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609600</xdr:colOff>
      <xdr:row>36</xdr:row>
      <xdr:rowOff>0</xdr:rowOff>
    </xdr:from>
    <xdr:to>
      <xdr:col>13</xdr:col>
      <xdr:colOff>647700</xdr:colOff>
      <xdr:row>38</xdr:row>
      <xdr:rowOff>114300</xdr:rowOff>
    </xdr:to>
    <xdr:pic>
      <xdr:nvPicPr>
        <xdr:cNvPr id="1" name="Picture 7"/>
        <xdr:cNvPicPr preferRelativeResize="1">
          <a:picLocks noChangeAspect="1"/>
        </xdr:cNvPicPr>
      </xdr:nvPicPr>
      <xdr:blipFill>
        <a:blip r:embed="rId1"/>
        <a:stretch>
          <a:fillRect/>
        </a:stretch>
      </xdr:blipFill>
      <xdr:spPr>
        <a:xfrm>
          <a:off x="5819775" y="7372350"/>
          <a:ext cx="39147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xdr:colOff>
      <xdr:row>6</xdr:row>
      <xdr:rowOff>133350</xdr:rowOff>
    </xdr:from>
    <xdr:to>
      <xdr:col>19</xdr:col>
      <xdr:colOff>276225</xdr:colOff>
      <xdr:row>10</xdr:row>
      <xdr:rowOff>142875</xdr:rowOff>
    </xdr:to>
    <xdr:pic>
      <xdr:nvPicPr>
        <xdr:cNvPr id="1" name="Picture 4"/>
        <xdr:cNvPicPr preferRelativeResize="1">
          <a:picLocks noChangeAspect="1"/>
        </xdr:cNvPicPr>
      </xdr:nvPicPr>
      <xdr:blipFill>
        <a:blip r:embed="rId1"/>
        <a:stretch>
          <a:fillRect/>
        </a:stretch>
      </xdr:blipFill>
      <xdr:spPr>
        <a:xfrm>
          <a:off x="8915400" y="1781175"/>
          <a:ext cx="3933825"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L49"/>
  <sheetViews>
    <sheetView showGridLines="0" tabSelected="1" view="pageLayout" workbookViewId="0" topLeftCell="A5">
      <selection activeCell="B5" sqref="B5:I7"/>
    </sheetView>
  </sheetViews>
  <sheetFormatPr defaultColWidth="9.140625" defaultRowHeight="12.75"/>
  <cols>
    <col min="1" max="1" width="44.8515625" style="0" customWidth="1"/>
    <col min="2" max="2" width="11.8515625" style="21" customWidth="1"/>
    <col min="3" max="3" width="12.8515625" style="21" customWidth="1"/>
    <col min="4" max="4" width="14.28125" style="21" customWidth="1"/>
    <col min="5" max="5" width="12.8515625" style="21" customWidth="1"/>
    <col min="6" max="6" width="14.57421875" style="21" bestFit="1" customWidth="1"/>
    <col min="7" max="7" width="13.00390625" style="21" bestFit="1" customWidth="1"/>
    <col min="8" max="8" width="13.28125" style="21" customWidth="1"/>
    <col min="9" max="9" width="16.00390625" style="21" bestFit="1" customWidth="1"/>
    <col min="10" max="10" width="11.57421875" style="21" customWidth="1"/>
    <col min="11" max="11" width="12.7109375" style="21" bestFit="1" customWidth="1"/>
  </cols>
  <sheetData>
    <row r="1" ht="18">
      <c r="A1" s="89" t="s">
        <v>91</v>
      </c>
    </row>
    <row r="2" ht="18.75" thickBot="1">
      <c r="A2" s="90"/>
    </row>
    <row r="3" spans="1:9" ht="18.75" thickBot="1">
      <c r="A3" s="89" t="s">
        <v>48</v>
      </c>
      <c r="B3" s="120" t="s">
        <v>116</v>
      </c>
      <c r="C3" s="121"/>
      <c r="D3" s="121"/>
      <c r="E3" s="122"/>
      <c r="F3" s="88" t="s">
        <v>99</v>
      </c>
      <c r="G3" s="123" t="s">
        <v>116</v>
      </c>
      <c r="H3" s="121"/>
      <c r="I3" s="122"/>
    </row>
    <row r="4" ht="18.75" thickBot="1">
      <c r="A4" s="90"/>
    </row>
    <row r="5" spans="1:11" ht="18.75">
      <c r="A5" s="91" t="s">
        <v>119</v>
      </c>
      <c r="B5" s="138" t="s">
        <v>116</v>
      </c>
      <c r="C5" s="139"/>
      <c r="D5" s="139"/>
      <c r="E5" s="139"/>
      <c r="F5" s="139"/>
      <c r="G5" s="139"/>
      <c r="H5" s="139"/>
      <c r="I5" s="140"/>
      <c r="J5" s="24"/>
      <c r="K5" s="24"/>
    </row>
    <row r="6" spans="1:11" ht="18">
      <c r="A6" s="89"/>
      <c r="B6" s="141"/>
      <c r="C6" s="142"/>
      <c r="D6" s="142"/>
      <c r="E6" s="142"/>
      <c r="F6" s="142"/>
      <c r="G6" s="142"/>
      <c r="H6" s="142"/>
      <c r="I6" s="143"/>
      <c r="J6" s="24"/>
      <c r="K6" s="24"/>
    </row>
    <row r="7" spans="1:11" ht="18.75" thickBot="1">
      <c r="A7" s="89"/>
      <c r="B7" s="144"/>
      <c r="C7" s="145"/>
      <c r="D7" s="145"/>
      <c r="E7" s="145"/>
      <c r="F7" s="145"/>
      <c r="G7" s="145"/>
      <c r="H7" s="145"/>
      <c r="I7" s="146"/>
      <c r="J7" s="24"/>
      <c r="K7" s="24"/>
    </row>
    <row r="8" spans="1:11" ht="18.75" thickBot="1">
      <c r="A8" s="89"/>
      <c r="B8" s="79"/>
      <c r="C8" s="79"/>
      <c r="D8" s="79"/>
      <c r="E8" s="79"/>
      <c r="F8" s="79"/>
      <c r="G8" s="79"/>
      <c r="H8" s="79"/>
      <c r="I8" s="79"/>
      <c r="J8" s="24"/>
      <c r="K8" s="24"/>
    </row>
    <row r="9" spans="1:11" ht="18.75" thickBot="1">
      <c r="A9" s="96" t="s">
        <v>117</v>
      </c>
      <c r="B9" s="126" t="s">
        <v>116</v>
      </c>
      <c r="C9" s="127"/>
      <c r="D9" s="127"/>
      <c r="E9" s="128"/>
      <c r="F9" s="97" t="s">
        <v>99</v>
      </c>
      <c r="G9" s="123" t="s">
        <v>116</v>
      </c>
      <c r="H9" s="121"/>
      <c r="I9" s="122"/>
      <c r="J9" s="24"/>
      <c r="K9" s="24"/>
    </row>
    <row r="10" spans="1:11" ht="12.75">
      <c r="A10" s="28"/>
      <c r="B10" s="79"/>
      <c r="C10" s="79"/>
      <c r="D10" s="79"/>
      <c r="E10" s="79"/>
      <c r="F10" s="79"/>
      <c r="G10" s="79"/>
      <c r="H10" s="79"/>
      <c r="I10" s="79"/>
      <c r="J10" s="24"/>
      <c r="K10" s="24"/>
    </row>
    <row r="11" spans="1:11" ht="12.75">
      <c r="A11" s="28"/>
      <c r="B11" s="79"/>
      <c r="C11" s="79"/>
      <c r="D11" s="79"/>
      <c r="E11" s="79"/>
      <c r="F11" s="79"/>
      <c r="G11" s="79"/>
      <c r="H11" s="79"/>
      <c r="I11" s="79"/>
      <c r="J11" s="24"/>
      <c r="K11" s="24"/>
    </row>
    <row r="12" spans="1:11" ht="12.75">
      <c r="A12" s="28"/>
      <c r="B12" s="79"/>
      <c r="C12" s="79"/>
      <c r="D12" s="79"/>
      <c r="E12" s="79"/>
      <c r="F12" s="79"/>
      <c r="G12" s="79"/>
      <c r="H12" s="79"/>
      <c r="I12" s="79"/>
      <c r="J12" s="24"/>
      <c r="K12" s="24"/>
    </row>
    <row r="13" ht="12.75"/>
    <row r="14" ht="18.75" thickBot="1">
      <c r="A14" s="89" t="s">
        <v>92</v>
      </c>
    </row>
    <row r="15" spans="1:11" ht="62.25" customHeight="1">
      <c r="A15" s="108"/>
      <c r="B15" s="57" t="s">
        <v>118</v>
      </c>
      <c r="C15" s="57" t="s">
        <v>0</v>
      </c>
      <c r="D15" s="58" t="s">
        <v>123</v>
      </c>
      <c r="E15" s="58" t="s">
        <v>126</v>
      </c>
      <c r="F15" s="58" t="s">
        <v>88</v>
      </c>
      <c r="G15" s="147" t="s">
        <v>146</v>
      </c>
      <c r="H15" s="148"/>
      <c r="I15" s="149"/>
      <c r="J15"/>
      <c r="K15"/>
    </row>
    <row r="16" spans="1:11" ht="26.25" customHeight="1">
      <c r="A16" s="59" t="s">
        <v>108</v>
      </c>
      <c r="B16" s="50" t="s">
        <v>67</v>
      </c>
      <c r="C16" s="13" t="s">
        <v>61</v>
      </c>
      <c r="D16" s="13" t="s">
        <v>61</v>
      </c>
      <c r="E16" s="13" t="s">
        <v>61</v>
      </c>
      <c r="F16" s="13" t="s">
        <v>61</v>
      </c>
      <c r="G16" s="131" t="s">
        <v>61</v>
      </c>
      <c r="H16" s="132"/>
      <c r="I16" s="133"/>
      <c r="J16"/>
      <c r="K16"/>
    </row>
    <row r="17" spans="1:11" ht="25.5" customHeight="1" thickBot="1">
      <c r="A17" s="60" t="s">
        <v>107</v>
      </c>
      <c r="B17" s="71" t="s">
        <v>61</v>
      </c>
      <c r="C17" s="124" t="s">
        <v>68</v>
      </c>
      <c r="D17" s="125"/>
      <c r="E17" s="125"/>
      <c r="F17" s="125"/>
      <c r="G17" s="150" t="s">
        <v>61</v>
      </c>
      <c r="H17" s="151"/>
      <c r="I17" s="152"/>
      <c r="J17"/>
      <c r="K17"/>
    </row>
    <row r="18" spans="2:11" ht="12.75">
      <c r="B18" s="24"/>
      <c r="C18" s="24"/>
      <c r="D18" s="24"/>
      <c r="E18" s="24"/>
      <c r="F18" s="24"/>
      <c r="G18" s="24"/>
      <c r="H18" s="24"/>
      <c r="I18" s="24"/>
      <c r="J18" s="22"/>
      <c r="K18"/>
    </row>
    <row r="19" spans="1:12" ht="12.75">
      <c r="A19" s="28" t="s">
        <v>93</v>
      </c>
      <c r="B19" s="136" t="str">
        <f>'calculation sheet'!L3</f>
        <v>Missing Value</v>
      </c>
      <c r="C19" s="137"/>
      <c r="D19" s="24"/>
      <c r="E19" s="24"/>
      <c r="F19" s="24"/>
      <c r="G19" s="24"/>
      <c r="H19" s="24"/>
      <c r="I19" s="24"/>
      <c r="J19" s="24"/>
      <c r="K19" s="24"/>
      <c r="L19" s="22"/>
    </row>
    <row r="20" spans="1:12" ht="12.75">
      <c r="A20" s="28"/>
      <c r="B20" s="24"/>
      <c r="C20" s="24"/>
      <c r="D20" s="24"/>
      <c r="E20" s="24"/>
      <c r="F20" s="24"/>
      <c r="G20" s="24"/>
      <c r="H20" s="24"/>
      <c r="I20" s="24"/>
      <c r="J20" s="24"/>
      <c r="K20" s="24"/>
      <c r="L20" s="22"/>
    </row>
    <row r="21" spans="1:12" ht="12.75">
      <c r="A21" s="28"/>
      <c r="B21" s="47"/>
      <c r="C21" s="24"/>
      <c r="D21" s="24"/>
      <c r="E21" s="24"/>
      <c r="F21" s="24"/>
      <c r="G21" s="24"/>
      <c r="H21" s="24"/>
      <c r="I21" s="24"/>
      <c r="J21" s="24"/>
      <c r="K21" s="24"/>
      <c r="L21" s="22"/>
    </row>
    <row r="22" spans="1:12" ht="18.75" thickBot="1">
      <c r="A22" s="89" t="s">
        <v>149</v>
      </c>
      <c r="B22" s="24"/>
      <c r="C22" s="24"/>
      <c r="D22" s="24"/>
      <c r="E22" s="24"/>
      <c r="F22" s="24"/>
      <c r="G22" s="24"/>
      <c r="H22" s="24"/>
      <c r="I22" s="24"/>
      <c r="J22" s="24"/>
      <c r="K22" s="24"/>
      <c r="L22" s="22"/>
    </row>
    <row r="23" spans="1:11" ht="24">
      <c r="A23" s="52" t="s">
        <v>151</v>
      </c>
      <c r="B23" s="52" t="s">
        <v>152</v>
      </c>
      <c r="C23" s="53" t="s">
        <v>153</v>
      </c>
      <c r="D23" s="53" t="s">
        <v>154</v>
      </c>
      <c r="E23" s="54" t="s">
        <v>127</v>
      </c>
      <c r="F23" s="24"/>
      <c r="G23" s="24"/>
      <c r="H23" s="24"/>
      <c r="I23" s="24"/>
      <c r="J23" s="22"/>
      <c r="K23"/>
    </row>
    <row r="24" spans="1:11" ht="12.75">
      <c r="A24" s="55" t="s">
        <v>61</v>
      </c>
      <c r="B24" s="24" t="s">
        <v>61</v>
      </c>
      <c r="C24" s="31" t="s">
        <v>61</v>
      </c>
      <c r="D24" s="13" t="s">
        <v>61</v>
      </c>
      <c r="E24" s="80" t="str">
        <f>'calculation sheet'!F8</f>
        <v> </v>
      </c>
      <c r="F24" s="43"/>
      <c r="G24" s="24"/>
      <c r="H24" s="24"/>
      <c r="I24" s="24"/>
      <c r="J24" s="22"/>
      <c r="K24"/>
    </row>
    <row r="25" spans="1:11" ht="12.75">
      <c r="A25" s="114" t="s">
        <v>61</v>
      </c>
      <c r="B25" s="48" t="s">
        <v>61</v>
      </c>
      <c r="C25" s="51" t="s">
        <v>61</v>
      </c>
      <c r="D25" s="13" t="s">
        <v>61</v>
      </c>
      <c r="E25" s="80" t="str">
        <f>'calculation sheet'!F9</f>
        <v> </v>
      </c>
      <c r="F25" s="24"/>
      <c r="G25" s="24"/>
      <c r="H25" s="24"/>
      <c r="I25" s="24"/>
      <c r="J25" s="22"/>
      <c r="K25"/>
    </row>
    <row r="26" spans="1:11" ht="12.75">
      <c r="A26" s="55" t="s">
        <v>61</v>
      </c>
      <c r="B26" s="24" t="s">
        <v>61</v>
      </c>
      <c r="C26" s="49" t="s">
        <v>61</v>
      </c>
      <c r="D26" s="13" t="s">
        <v>61</v>
      </c>
      <c r="E26" s="80" t="str">
        <f>'calculation sheet'!F10</f>
        <v> </v>
      </c>
      <c r="F26" s="24"/>
      <c r="G26" s="24"/>
      <c r="H26" s="24"/>
      <c r="I26" s="24"/>
      <c r="J26" s="22"/>
      <c r="K26"/>
    </row>
    <row r="27" spans="1:11" ht="12.75">
      <c r="A27" s="56" t="s">
        <v>61</v>
      </c>
      <c r="B27" s="48" t="s">
        <v>61</v>
      </c>
      <c r="C27" s="31" t="s">
        <v>61</v>
      </c>
      <c r="D27" s="13" t="s">
        <v>61</v>
      </c>
      <c r="E27" s="80" t="str">
        <f>'calculation sheet'!F11</f>
        <v> </v>
      </c>
      <c r="J27"/>
      <c r="K27"/>
    </row>
    <row r="28" spans="1:11" ht="12.75">
      <c r="A28" s="55" t="s">
        <v>61</v>
      </c>
      <c r="B28" s="24" t="s">
        <v>61</v>
      </c>
      <c r="C28" s="49" t="s">
        <v>61</v>
      </c>
      <c r="D28" s="13" t="s">
        <v>61</v>
      </c>
      <c r="E28" s="80" t="str">
        <f>'calculation sheet'!F12</f>
        <v> </v>
      </c>
      <c r="J28"/>
      <c r="K28"/>
    </row>
    <row r="29" spans="1:11" ht="12.75">
      <c r="A29" s="56" t="s">
        <v>61</v>
      </c>
      <c r="B29" s="48" t="s">
        <v>61</v>
      </c>
      <c r="C29" s="31" t="s">
        <v>61</v>
      </c>
      <c r="D29" s="13" t="s">
        <v>61</v>
      </c>
      <c r="E29" s="80" t="str">
        <f>'calculation sheet'!F13</f>
        <v> </v>
      </c>
      <c r="J29"/>
      <c r="K29"/>
    </row>
    <row r="30" spans="1:11" ht="12.75">
      <c r="A30" s="55" t="s">
        <v>61</v>
      </c>
      <c r="B30" s="24" t="s">
        <v>61</v>
      </c>
      <c r="C30" s="49" t="s">
        <v>61</v>
      </c>
      <c r="D30" s="13" t="s">
        <v>61</v>
      </c>
      <c r="E30" s="80" t="str">
        <f>'calculation sheet'!F14</f>
        <v> </v>
      </c>
      <c r="J30"/>
      <c r="K30"/>
    </row>
    <row r="31" spans="1:11" ht="12.75" customHeight="1">
      <c r="A31" s="56" t="s">
        <v>61</v>
      </c>
      <c r="B31" s="48" t="s">
        <v>61</v>
      </c>
      <c r="C31" s="31" t="s">
        <v>61</v>
      </c>
      <c r="D31" s="13" t="s">
        <v>61</v>
      </c>
      <c r="E31" s="80" t="str">
        <f>'calculation sheet'!F15</f>
        <v> </v>
      </c>
      <c r="J31" s="69"/>
      <c r="K31"/>
    </row>
    <row r="32" spans="1:11" ht="12.75" customHeight="1">
      <c r="A32" s="56" t="s">
        <v>61</v>
      </c>
      <c r="B32" s="48" t="s">
        <v>61</v>
      </c>
      <c r="C32" s="49" t="s">
        <v>61</v>
      </c>
      <c r="D32" s="13" t="s">
        <v>61</v>
      </c>
      <c r="E32" s="80" t="str">
        <f>'calculation sheet'!F16</f>
        <v> </v>
      </c>
      <c r="J32" s="69"/>
      <c r="K32"/>
    </row>
    <row r="33" spans="1:11" ht="13.5" customHeight="1" thickBot="1">
      <c r="A33" s="62" t="s">
        <v>61</v>
      </c>
      <c r="B33" s="41" t="s">
        <v>61</v>
      </c>
      <c r="C33" s="63" t="s">
        <v>61</v>
      </c>
      <c r="D33" s="61" t="s">
        <v>61</v>
      </c>
      <c r="E33" s="80" t="str">
        <f>'calculation sheet'!F17</f>
        <v> </v>
      </c>
      <c r="J33" s="69"/>
      <c r="K33"/>
    </row>
    <row r="34" ht="15">
      <c r="L34" s="69"/>
    </row>
    <row r="35" ht="12.75">
      <c r="A35" s="28" t="s">
        <v>147</v>
      </c>
    </row>
    <row r="36" ht="12.75">
      <c r="F36" s="45"/>
    </row>
    <row r="37" spans="1:11" ht="12.75">
      <c r="A37" s="42" t="s">
        <v>49</v>
      </c>
      <c r="B37" s="44" t="s">
        <v>50</v>
      </c>
      <c r="C37" s="129" t="s">
        <v>51</v>
      </c>
      <c r="D37" s="130"/>
      <c r="E37" s="130"/>
      <c r="K37"/>
    </row>
    <row r="38" spans="1:10" ht="12.75">
      <c r="A38" s="64" t="str">
        <f>IF(A24="Select Option"," ",A24)</f>
        <v> </v>
      </c>
      <c r="B38" s="113" t="str">
        <f>'calculation sheet'!H8</f>
        <v> </v>
      </c>
      <c r="C38" s="134" t="str">
        <f>IF(B38=1,Options!C$7,IF(B38=2,Options!C$6,IF(B38=3,Options!C$5,IF(B38=4,Options!C$4," "))))</f>
        <v> </v>
      </c>
      <c r="D38" s="135"/>
      <c r="E38" s="135"/>
      <c r="F38" s="135"/>
      <c r="G38" s="135"/>
      <c r="H38" s="135"/>
      <c r="I38" s="135"/>
      <c r="J38" s="135"/>
    </row>
    <row r="39" spans="1:10" ht="12.75" customHeight="1">
      <c r="A39" s="64" t="str">
        <f aca="true" t="shared" si="0" ref="A39:A47">IF(A25="Select Option"," ",A25)</f>
        <v> </v>
      </c>
      <c r="B39" s="113" t="str">
        <f>'calculation sheet'!H9</f>
        <v> </v>
      </c>
      <c r="C39" s="134" t="str">
        <f>IF(B39=1,Options!C$7,IF(B39=2,Options!C$6,IF(B39=3,Options!C$5,IF(B39=4,Options!C$4," "))))</f>
        <v> </v>
      </c>
      <c r="D39" s="135"/>
      <c r="E39" s="135"/>
      <c r="F39" s="135"/>
      <c r="G39" s="135"/>
      <c r="H39" s="135"/>
      <c r="I39" s="135"/>
      <c r="J39" s="135"/>
    </row>
    <row r="40" spans="1:10" ht="12.75">
      <c r="A40" s="64" t="str">
        <f t="shared" si="0"/>
        <v> </v>
      </c>
      <c r="B40" s="113" t="str">
        <f>'calculation sheet'!H10</f>
        <v> </v>
      </c>
      <c r="C40" s="134" t="str">
        <f>IF(B40=1,Options!C$7,IF(B40=2,Options!C$6,IF(B40=3,Options!C$5,IF(B40=4,Options!C$4," "))))</f>
        <v> </v>
      </c>
      <c r="D40" s="135"/>
      <c r="E40" s="135"/>
      <c r="F40" s="135"/>
      <c r="G40" s="135"/>
      <c r="H40" s="135"/>
      <c r="I40" s="135"/>
      <c r="J40" s="135"/>
    </row>
    <row r="41" spans="1:10" ht="12.75">
      <c r="A41" s="64" t="str">
        <f t="shared" si="0"/>
        <v> </v>
      </c>
      <c r="B41" s="113" t="str">
        <f>'calculation sheet'!H11</f>
        <v> </v>
      </c>
      <c r="C41" s="134" t="str">
        <f>IF(B41=1,Options!C$7,IF(B41=2,Options!C$6,IF(B41=3,Options!C$5,IF(B41=4,Options!C$4," "))))</f>
        <v> </v>
      </c>
      <c r="D41" s="135"/>
      <c r="E41" s="135"/>
      <c r="F41" s="135"/>
      <c r="G41" s="135"/>
      <c r="H41" s="135"/>
      <c r="I41" s="135"/>
      <c r="J41" s="135"/>
    </row>
    <row r="42" spans="1:10" ht="12.75">
      <c r="A42" s="64" t="str">
        <f t="shared" si="0"/>
        <v> </v>
      </c>
      <c r="B42" s="113" t="str">
        <f>'calculation sheet'!H12</f>
        <v> </v>
      </c>
      <c r="C42" s="134" t="str">
        <f>IF(B42=1,Options!C$7,IF(B42=2,Options!C$6,IF(B42=3,Options!C$5,IF(B42=4,Options!C$4," "))))</f>
        <v> </v>
      </c>
      <c r="D42" s="135"/>
      <c r="E42" s="135"/>
      <c r="F42" s="135"/>
      <c r="G42" s="135"/>
      <c r="H42" s="135"/>
      <c r="I42" s="135"/>
      <c r="J42" s="135"/>
    </row>
    <row r="43" spans="1:10" ht="12.75">
      <c r="A43" s="64" t="str">
        <f t="shared" si="0"/>
        <v> </v>
      </c>
      <c r="B43" s="113" t="str">
        <f>'calculation sheet'!H13</f>
        <v> </v>
      </c>
      <c r="C43" s="134" t="str">
        <f>IF(B43=1,Options!C$7,IF(B43=2,Options!C$6,IF(B43=3,Options!C$5,IF(B43=4,Options!C$4," "))))</f>
        <v> </v>
      </c>
      <c r="D43" s="135"/>
      <c r="E43" s="135"/>
      <c r="F43" s="135"/>
      <c r="G43" s="135"/>
      <c r="H43" s="135"/>
      <c r="I43" s="135"/>
      <c r="J43" s="135"/>
    </row>
    <row r="44" spans="1:10" ht="12.75">
      <c r="A44" s="64" t="str">
        <f t="shared" si="0"/>
        <v> </v>
      </c>
      <c r="B44" s="113" t="str">
        <f>'calculation sheet'!H14</f>
        <v> </v>
      </c>
      <c r="C44" s="134" t="str">
        <f>IF(B44=1,Options!C$7,IF(B44=2,Options!C$6,IF(B44=3,Options!C$5,IF(B44=4,Options!C$4," "))))</f>
        <v> </v>
      </c>
      <c r="D44" s="135"/>
      <c r="E44" s="135"/>
      <c r="F44" s="135"/>
      <c r="G44" s="135"/>
      <c r="H44" s="135"/>
      <c r="I44" s="135"/>
      <c r="J44" s="135"/>
    </row>
    <row r="45" spans="1:10" ht="12.75">
      <c r="A45" s="64" t="str">
        <f t="shared" si="0"/>
        <v> </v>
      </c>
      <c r="B45" s="113" t="str">
        <f>'calculation sheet'!H15</f>
        <v> </v>
      </c>
      <c r="C45" s="134" t="str">
        <f>IF(B45=1,Options!C$7,IF(B45=2,Options!C$6,IF(B45=3,Options!C$5,IF(B45=4,Options!C$4," "))))</f>
        <v> </v>
      </c>
      <c r="D45" s="135"/>
      <c r="E45" s="135"/>
      <c r="F45" s="135"/>
      <c r="G45" s="135"/>
      <c r="H45" s="135"/>
      <c r="I45" s="135"/>
      <c r="J45" s="135"/>
    </row>
    <row r="46" spans="1:10" ht="12.75">
      <c r="A46" s="64" t="str">
        <f t="shared" si="0"/>
        <v> </v>
      </c>
      <c r="B46" s="113" t="str">
        <f>'calculation sheet'!H16</f>
        <v> </v>
      </c>
      <c r="C46" s="134" t="str">
        <f>IF(B46=1,Options!C$7,IF(B46=2,Options!C$6,IF(B46=3,Options!C$5,IF(B46=4,Options!C$4," "))))</f>
        <v> </v>
      </c>
      <c r="D46" s="135"/>
      <c r="E46" s="135"/>
      <c r="F46" s="135"/>
      <c r="G46" s="135"/>
      <c r="H46" s="135"/>
      <c r="I46" s="135"/>
      <c r="J46" s="135"/>
    </row>
    <row r="47" spans="1:10" ht="12.75">
      <c r="A47" s="64" t="str">
        <f t="shared" si="0"/>
        <v> </v>
      </c>
      <c r="B47" s="113" t="str">
        <f>'calculation sheet'!H17</f>
        <v> </v>
      </c>
      <c r="C47" s="134" t="str">
        <f>IF(B47=1,Options!C$7,IF(B47=2,Options!C$6,IF(B47=3,Options!C$5,IF(B47=4,Options!C$4," "))))</f>
        <v> </v>
      </c>
      <c r="D47" s="135"/>
      <c r="E47" s="135"/>
      <c r="F47" s="135"/>
      <c r="G47" s="135"/>
      <c r="H47" s="135"/>
      <c r="I47" s="135"/>
      <c r="J47" s="135"/>
    </row>
    <row r="48" ht="12.75">
      <c r="A48" s="27"/>
    </row>
    <row r="49" spans="1:11" ht="12.75">
      <c r="A49" s="27"/>
      <c r="B49"/>
      <c r="C49"/>
      <c r="D49"/>
      <c r="E49"/>
      <c r="F49"/>
      <c r="G49"/>
      <c r="H49"/>
      <c r="I49"/>
      <c r="J49"/>
      <c r="K49"/>
    </row>
  </sheetData>
  <sheetProtection/>
  <mergeCells count="21">
    <mergeCell ref="C46:J46"/>
    <mergeCell ref="G17:I17"/>
    <mergeCell ref="C38:J38"/>
    <mergeCell ref="C39:J39"/>
    <mergeCell ref="C45:J45"/>
    <mergeCell ref="C40:J40"/>
    <mergeCell ref="B19:C19"/>
    <mergeCell ref="B5:I7"/>
    <mergeCell ref="C47:J47"/>
    <mergeCell ref="C41:J41"/>
    <mergeCell ref="C42:J42"/>
    <mergeCell ref="C43:J43"/>
    <mergeCell ref="C44:J44"/>
    <mergeCell ref="G15:I15"/>
    <mergeCell ref="B3:E3"/>
    <mergeCell ref="G3:I3"/>
    <mergeCell ref="C17:F17"/>
    <mergeCell ref="B9:E9"/>
    <mergeCell ref="G9:I9"/>
    <mergeCell ref="C37:E37"/>
    <mergeCell ref="G16:I16"/>
  </mergeCells>
  <dataValidations count="10">
    <dataValidation type="list" allowBlank="1" showInputMessage="1" showErrorMessage="1" sqref="D16">
      <formula1>Solubility</formula1>
    </dataValidation>
    <dataValidation type="list" allowBlank="1" showInputMessage="1" showErrorMessage="1" sqref="C16">
      <formula1>Shape</formula1>
    </dataValidation>
    <dataValidation type="list" allowBlank="1" showInputMessage="1" showErrorMessage="1" sqref="A24:A33">
      <formula1>ACTIVITY</formula1>
    </dataValidation>
    <dataValidation type="list" allowBlank="1" showInputMessage="1" showErrorMessage="1" sqref="C24:C33">
      <formula1>Frequency</formula1>
    </dataValidation>
    <dataValidation type="list" allowBlank="1" showInputMessage="1" showErrorMessage="1" sqref="D24:D33">
      <formula1>Duration</formula1>
    </dataValidation>
    <dataValidation type="list" allowBlank="1" showInputMessage="1" showErrorMessage="1" sqref="B24:B33">
      <formula1>Amtused</formula1>
    </dataValidation>
    <dataValidation type="list" allowBlank="1" showInputMessage="1" showErrorMessage="1" sqref="B17">
      <formula1>OEL</formula1>
    </dataValidation>
    <dataValidation type="list" allowBlank="1" showInputMessage="1" showErrorMessage="1" sqref="E16">
      <formula1>Size</formula1>
    </dataValidation>
    <dataValidation type="list" allowBlank="1" showInputMessage="1" showErrorMessage="1" sqref="F16">
      <formula1>Agg_Size</formula1>
    </dataValidation>
    <dataValidation type="list" allowBlank="1" showInputMessage="1" showErrorMessage="1" sqref="G16 G17:I17">
      <formula1>TOXICITY_EFFECTS</formula1>
    </dataValidation>
  </dataValidations>
  <printOptions/>
  <pageMargins left="0.27" right="0.7" top="0.75" bottom="0.75" header="0.3" footer="0.3"/>
  <pageSetup horizontalDpi="600" verticalDpi="600" orientation="landscape" scale="60" r:id="rId3"/>
  <headerFooter>
    <oddHeader>&amp;C&amp;"Arial,Bold"&amp;14Nanomaterials Risk Assessment Form
University of Waterloo</oddHead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2:S42"/>
  <sheetViews>
    <sheetView zoomScalePageLayoutView="0" workbookViewId="0" topLeftCell="A1">
      <selection activeCell="M8" sqref="M8"/>
    </sheetView>
  </sheetViews>
  <sheetFormatPr defaultColWidth="9.140625" defaultRowHeight="12.75"/>
  <cols>
    <col min="1" max="1" width="8.8515625" style="0" customWidth="1"/>
    <col min="2" max="2" width="9.00390625" style="0" customWidth="1"/>
    <col min="3" max="3" width="10.421875" style="0" customWidth="1"/>
    <col min="4" max="4" width="19.421875" style="0" customWidth="1"/>
    <col min="5" max="5" width="9.00390625" style="0" customWidth="1"/>
    <col min="6" max="6" width="10.7109375" style="0" bestFit="1" customWidth="1"/>
    <col min="7" max="7" width="10.7109375" style="0" customWidth="1"/>
    <col min="8" max="8" width="16.7109375" style="21" bestFit="1" customWidth="1"/>
    <col min="9" max="9" width="6.7109375" style="21" customWidth="1"/>
    <col min="10" max="11" width="8.8515625" style="21" customWidth="1"/>
    <col min="12" max="12" width="8.28125" style="0" bestFit="1" customWidth="1"/>
    <col min="13" max="13" width="8.7109375" style="0" customWidth="1"/>
    <col min="14" max="14" width="18.7109375" style="0" bestFit="1" customWidth="1"/>
    <col min="15" max="15" width="9.7109375" style="0" bestFit="1" customWidth="1"/>
    <col min="16" max="17" width="8.8515625" style="0" customWidth="1"/>
    <col min="18" max="18" width="13.7109375" style="0" bestFit="1" customWidth="1"/>
    <col min="19" max="19" width="13.140625" style="0" bestFit="1" customWidth="1"/>
    <col min="20" max="20" width="13.7109375" style="0" bestFit="1" customWidth="1"/>
    <col min="21" max="21" width="13.140625" style="0" bestFit="1" customWidth="1"/>
    <col min="22" max="22" width="11.00390625" style="0" bestFit="1" customWidth="1"/>
    <col min="23" max="23" width="10.421875" style="0" customWidth="1"/>
    <col min="24" max="24" width="10.28125" style="0" customWidth="1"/>
    <col min="25" max="25" width="8.8515625" style="0" customWidth="1"/>
    <col min="26" max="26" width="11.28125" style="0" customWidth="1"/>
    <col min="27" max="27" width="8.8515625" style="0" customWidth="1"/>
    <col min="28" max="28" width="10.7109375" style="0" bestFit="1" customWidth="1"/>
    <col min="29" max="29" width="17.421875" style="0" customWidth="1"/>
    <col min="30" max="31" width="0" style="0" hidden="1" customWidth="1"/>
  </cols>
  <sheetData>
    <row r="1" ht="12.75"/>
    <row r="2" ht="12.75">
      <c r="B2" s="46" t="s">
        <v>59</v>
      </c>
    </row>
    <row r="3" ht="12.75"/>
    <row r="4" spans="2:15" ht="12.75">
      <c r="B4" s="156" t="s">
        <v>143</v>
      </c>
      <c r="C4" s="154"/>
      <c r="D4" s="154"/>
      <c r="E4" s="154"/>
      <c r="F4" s="155" t="s">
        <v>142</v>
      </c>
      <c r="G4" s="155"/>
      <c r="H4" s="154"/>
      <c r="I4" s="154"/>
      <c r="J4" s="154"/>
      <c r="K4" s="154"/>
      <c r="L4" s="154"/>
      <c r="M4" s="154"/>
      <c r="N4" s="154"/>
      <c r="O4" s="154"/>
    </row>
    <row r="5" spans="2:15" ht="12.75" customHeight="1">
      <c r="B5" s="156" t="s">
        <v>73</v>
      </c>
      <c r="C5" s="156"/>
      <c r="D5" s="156" t="s">
        <v>133</v>
      </c>
      <c r="E5" s="156"/>
      <c r="F5" s="155" t="s">
        <v>0</v>
      </c>
      <c r="G5" s="155"/>
      <c r="H5" s="153" t="s">
        <v>75</v>
      </c>
      <c r="I5" s="153"/>
      <c r="J5" s="153" t="s">
        <v>89</v>
      </c>
      <c r="K5" s="154"/>
      <c r="L5" s="153" t="s">
        <v>16</v>
      </c>
      <c r="M5" s="153"/>
      <c r="N5" s="155" t="s">
        <v>133</v>
      </c>
      <c r="O5" s="155"/>
    </row>
    <row r="6" spans="2:15" ht="39" customHeight="1">
      <c r="B6" s="67" t="s">
        <v>84</v>
      </c>
      <c r="C6" s="21">
        <v>10</v>
      </c>
      <c r="D6" s="107" t="s">
        <v>101</v>
      </c>
      <c r="E6" s="21">
        <v>30</v>
      </c>
      <c r="F6" s="23" t="str">
        <f>Options!H4</f>
        <v>Nanotube, nanorod, or nanowire</v>
      </c>
      <c r="G6" s="24">
        <v>20</v>
      </c>
      <c r="H6" s="25" t="str">
        <f>Options!I4</f>
        <v>1-10 nm</v>
      </c>
      <c r="I6" s="24">
        <v>6</v>
      </c>
      <c r="J6" s="68" t="str">
        <f>Options!J4</f>
        <v>&gt; 2 um</v>
      </c>
      <c r="K6" s="24" t="e">
        <f>-'calculation sheet'!F3</f>
        <v>#VALUE!</v>
      </c>
      <c r="L6" s="24" t="s">
        <v>18</v>
      </c>
      <c r="M6" s="24">
        <v>6</v>
      </c>
      <c r="N6" s="107" t="s">
        <v>101</v>
      </c>
      <c r="O6" s="21">
        <v>30</v>
      </c>
    </row>
    <row r="7" spans="2:19" ht="25.5">
      <c r="B7" s="67" t="s">
        <v>77</v>
      </c>
      <c r="C7" s="21">
        <f>0.5*C6</f>
        <v>5</v>
      </c>
      <c r="D7" s="107" t="s">
        <v>100</v>
      </c>
      <c r="E7" s="21">
        <v>20</v>
      </c>
      <c r="F7" s="23" t="str">
        <f>Options!H5</f>
        <v>Platelet or sheet</v>
      </c>
      <c r="G7" s="24">
        <v>10</v>
      </c>
      <c r="H7" s="25" t="str">
        <f>Options!I5</f>
        <v>11-100 nm</v>
      </c>
      <c r="I7" s="24">
        <v>4</v>
      </c>
      <c r="J7" s="68" t="str">
        <f>Options!J5</f>
        <v>&gt; 1 um &amp; &lt; 2 um</v>
      </c>
      <c r="K7" s="24" t="e">
        <f>-0.5*'calculation sheet'!F3</f>
        <v>#VALUE!</v>
      </c>
      <c r="L7" s="24" t="s">
        <v>17</v>
      </c>
      <c r="M7" s="24">
        <v>0</v>
      </c>
      <c r="N7" s="107" t="s">
        <v>100</v>
      </c>
      <c r="O7" s="21">
        <v>20</v>
      </c>
      <c r="P7" s="87"/>
      <c r="Q7" s="21"/>
      <c r="R7" s="24"/>
      <c r="S7" s="21"/>
    </row>
    <row r="8" spans="2:19" ht="38.25">
      <c r="B8" s="67" t="s">
        <v>85</v>
      </c>
      <c r="C8" s="21">
        <v>2.5</v>
      </c>
      <c r="D8" s="107" t="s">
        <v>136</v>
      </c>
      <c r="E8" s="21">
        <v>20</v>
      </c>
      <c r="F8" s="23" t="str">
        <f>Options!H6</f>
        <v>Particle</v>
      </c>
      <c r="G8" s="24">
        <v>5</v>
      </c>
      <c r="H8" s="25" t="str">
        <f>Options!I6</f>
        <v>&gt; 100 nm</v>
      </c>
      <c r="I8" s="24">
        <v>2</v>
      </c>
      <c r="J8" s="68" t="str">
        <f>Options!J6</f>
        <v>&gt; 500 nm &amp; &lt; 1 um</v>
      </c>
      <c r="K8" s="24" t="e">
        <f>-0.25*'calculation sheet'!F3</f>
        <v>#VALUE!</v>
      </c>
      <c r="L8" s="24" t="s">
        <v>4</v>
      </c>
      <c r="M8" s="24">
        <v>2</v>
      </c>
      <c r="N8" s="107" t="s">
        <v>136</v>
      </c>
      <c r="O8" s="21">
        <v>20</v>
      </c>
      <c r="P8" s="87"/>
      <c r="Q8" s="21"/>
      <c r="R8" s="24"/>
      <c r="S8" s="21"/>
    </row>
    <row r="9" spans="2:19" ht="25.5">
      <c r="B9" s="67" t="s">
        <v>86</v>
      </c>
      <c r="C9" s="21">
        <v>0</v>
      </c>
      <c r="D9" s="107" t="s">
        <v>135</v>
      </c>
      <c r="E9" s="21">
        <v>10</v>
      </c>
      <c r="F9" s="23" t="str">
        <f>Options!H7</f>
        <v>Unknown</v>
      </c>
      <c r="G9" s="25">
        <v>20</v>
      </c>
      <c r="H9" s="25" t="str">
        <f>Options!I7</f>
        <v>Unknown</v>
      </c>
      <c r="I9" s="25">
        <v>2</v>
      </c>
      <c r="J9" s="68" t="str">
        <f>Options!J7</f>
        <v>Unknown</v>
      </c>
      <c r="K9" s="24">
        <v>0</v>
      </c>
      <c r="L9" s="24"/>
      <c r="M9" s="24"/>
      <c r="N9" s="107" t="s">
        <v>135</v>
      </c>
      <c r="O9" s="21">
        <v>10</v>
      </c>
      <c r="P9" s="24"/>
      <c r="Q9" s="21"/>
      <c r="R9" s="24"/>
      <c r="S9" s="21"/>
    </row>
    <row r="10" spans="2:17" ht="12.75">
      <c r="B10" s="67" t="s">
        <v>4</v>
      </c>
      <c r="C10" s="21">
        <v>7.5</v>
      </c>
      <c r="D10" s="107" t="s">
        <v>4</v>
      </c>
      <c r="E10" s="24">
        <v>20</v>
      </c>
      <c r="F10" s="23"/>
      <c r="G10" s="24"/>
      <c r="H10" s="24"/>
      <c r="I10" s="24"/>
      <c r="J10" s="24"/>
      <c r="K10" s="24"/>
      <c r="L10" s="24"/>
      <c r="M10" s="24"/>
      <c r="N10" s="107" t="s">
        <v>4</v>
      </c>
      <c r="O10" s="24">
        <v>20</v>
      </c>
      <c r="P10" s="24"/>
      <c r="Q10" s="24"/>
    </row>
    <row r="11" spans="2:17" ht="12.75">
      <c r="B11" s="21"/>
      <c r="C11" s="21"/>
      <c r="D11" s="107" t="s">
        <v>19</v>
      </c>
      <c r="E11" s="24">
        <v>0</v>
      </c>
      <c r="F11" s="23"/>
      <c r="G11" s="24"/>
      <c r="H11" s="24"/>
      <c r="I11" s="24"/>
      <c r="J11" s="24"/>
      <c r="K11" s="24"/>
      <c r="L11" s="24"/>
      <c r="M11" s="24"/>
      <c r="N11" s="107" t="s">
        <v>19</v>
      </c>
      <c r="O11" s="24">
        <v>0</v>
      </c>
      <c r="P11" s="24"/>
      <c r="Q11" s="24"/>
    </row>
    <row r="12" spans="2:15" ht="12.75">
      <c r="B12" s="24"/>
      <c r="C12" s="24"/>
      <c r="D12" s="23"/>
      <c r="E12" s="24"/>
      <c r="F12" s="24"/>
      <c r="G12" s="24"/>
      <c r="H12" s="24"/>
      <c r="I12" s="24"/>
      <c r="J12" s="24"/>
      <c r="K12" s="24"/>
      <c r="L12" s="24"/>
      <c r="M12" s="24"/>
      <c r="N12" s="94"/>
      <c r="O12" s="24"/>
    </row>
    <row r="13" spans="2:11" ht="12.75">
      <c r="B13" s="84"/>
      <c r="H13"/>
      <c r="I13"/>
      <c r="J13"/>
      <c r="K13"/>
    </row>
    <row r="14" spans="8:11" ht="21.75" customHeight="1">
      <c r="H14"/>
      <c r="I14"/>
      <c r="J14"/>
      <c r="K14"/>
    </row>
    <row r="15" spans="2:11" ht="12.75">
      <c r="B15" s="160" t="s">
        <v>106</v>
      </c>
      <c r="C15" s="161"/>
      <c r="D15" s="161"/>
      <c r="E15" s="161"/>
      <c r="F15" s="161"/>
      <c r="G15" s="161"/>
      <c r="H15" s="161"/>
      <c r="I15"/>
      <c r="J15"/>
      <c r="K15"/>
    </row>
    <row r="16" spans="2:11" ht="48">
      <c r="B16" s="76" t="s">
        <v>60</v>
      </c>
      <c r="C16" s="98" t="s">
        <v>76</v>
      </c>
      <c r="D16" s="98"/>
      <c r="E16" s="98" t="s">
        <v>31</v>
      </c>
      <c r="F16" s="98"/>
      <c r="G16" s="98" t="s">
        <v>20</v>
      </c>
      <c r="H16" s="98"/>
      <c r="I16"/>
      <c r="J16"/>
      <c r="K16"/>
    </row>
    <row r="17" spans="2:11" ht="12.75">
      <c r="B17" s="70"/>
      <c r="C17" s="98"/>
      <c r="D17" s="98"/>
      <c r="E17" s="98"/>
      <c r="F17" s="98"/>
      <c r="G17" s="98"/>
      <c r="H17" s="98"/>
      <c r="I17"/>
      <c r="J17"/>
      <c r="K17"/>
    </row>
    <row r="18" spans="2:11" ht="12.75">
      <c r="B18" s="66">
        <f>Options!B4</f>
        <v>30</v>
      </c>
      <c r="C18" s="68" t="str">
        <f>Options!P4</f>
        <v>&gt; 5 mg</v>
      </c>
      <c r="D18" s="24">
        <v>6</v>
      </c>
      <c r="E18" s="93" t="s">
        <v>78</v>
      </c>
      <c r="F18" s="24">
        <v>6</v>
      </c>
      <c r="G18" s="3" t="s">
        <v>44</v>
      </c>
      <c r="H18" s="24">
        <v>6</v>
      </c>
      <c r="I18"/>
      <c r="J18"/>
      <c r="K18"/>
    </row>
    <row r="19" spans="2:8" ht="12.75">
      <c r="B19" s="66">
        <f>Options!B5</f>
        <v>30</v>
      </c>
      <c r="C19" s="68" t="str">
        <f>Options!P5</f>
        <v>1-5 mg</v>
      </c>
      <c r="D19" s="24">
        <v>4</v>
      </c>
      <c r="E19" s="93" t="s">
        <v>42</v>
      </c>
      <c r="F19" s="24">
        <v>4</v>
      </c>
      <c r="G19" s="3" t="s">
        <v>43</v>
      </c>
      <c r="H19" s="24">
        <v>4</v>
      </c>
    </row>
    <row r="20" spans="2:8" ht="12.75">
      <c r="B20" s="66">
        <f>Options!B6</f>
        <v>20</v>
      </c>
      <c r="C20" s="68" t="str">
        <f>Options!P6</f>
        <v>&lt; 1 mg</v>
      </c>
      <c r="D20" s="24">
        <v>2</v>
      </c>
      <c r="E20" s="93" t="s">
        <v>41</v>
      </c>
      <c r="F20" s="24">
        <v>2</v>
      </c>
      <c r="G20" s="3" t="s">
        <v>45</v>
      </c>
      <c r="H20" s="24">
        <v>2</v>
      </c>
    </row>
    <row r="21" spans="2:15" ht="12.75">
      <c r="B21" s="66">
        <f>Options!B7</f>
        <v>20</v>
      </c>
      <c r="C21" s="68" t="str">
        <f>Options!P7</f>
        <v>Unknown</v>
      </c>
      <c r="D21" s="24">
        <v>4</v>
      </c>
      <c r="E21" s="93" t="s">
        <v>79</v>
      </c>
      <c r="F21" s="24">
        <v>0</v>
      </c>
      <c r="G21" s="3" t="s">
        <v>46</v>
      </c>
      <c r="H21" s="24">
        <v>0</v>
      </c>
      <c r="I21" s="24"/>
      <c r="J21" s="24"/>
      <c r="K21" s="24"/>
      <c r="L21" s="24"/>
      <c r="M21" s="24"/>
      <c r="N21" s="24"/>
      <c r="O21" s="24"/>
    </row>
    <row r="22" spans="2:14" ht="12.75">
      <c r="B22" s="66">
        <f>Options!B8</f>
        <v>10</v>
      </c>
      <c r="C22" s="24"/>
      <c r="D22" s="24"/>
      <c r="E22" s="94" t="s">
        <v>4</v>
      </c>
      <c r="F22" s="24">
        <v>4</v>
      </c>
      <c r="G22" s="3" t="s">
        <v>4</v>
      </c>
      <c r="H22" s="24">
        <v>4</v>
      </c>
      <c r="I22" s="24"/>
      <c r="J22" s="24"/>
      <c r="K22" s="24"/>
      <c r="L22" s="24"/>
      <c r="M22" s="24"/>
      <c r="N22" s="27"/>
    </row>
    <row r="23" spans="2:14" ht="12.75" customHeight="1">
      <c r="B23" s="66">
        <f>Options!B9</f>
        <v>10</v>
      </c>
      <c r="C23" s="24"/>
      <c r="D23" s="24"/>
      <c r="E23" s="23"/>
      <c r="G23" s="24"/>
      <c r="H23" s="24"/>
      <c r="I23" s="87"/>
      <c r="J23" s="24"/>
      <c r="K23" s="24"/>
      <c r="M23" s="86"/>
      <c r="N23" s="92"/>
    </row>
    <row r="24" spans="2:14" ht="12.75">
      <c r="B24" s="66">
        <f>Options!B10</f>
        <v>50</v>
      </c>
      <c r="C24" s="24"/>
      <c r="D24" s="24"/>
      <c r="E24" s="23"/>
      <c r="G24" s="24"/>
      <c r="H24" s="24"/>
      <c r="I24" s="87"/>
      <c r="J24" s="24"/>
      <c r="K24" s="24"/>
      <c r="M24" s="86"/>
      <c r="N24" s="92"/>
    </row>
    <row r="25" spans="2:14" ht="12.75">
      <c r="B25" s="66">
        <f>Options!B11</f>
        <v>50</v>
      </c>
      <c r="C25" s="24"/>
      <c r="D25" s="24"/>
      <c r="E25" s="23"/>
      <c r="G25" s="24"/>
      <c r="H25" s="24"/>
      <c r="I25" s="87"/>
      <c r="J25" s="68"/>
      <c r="K25" s="24"/>
      <c r="M25" s="86"/>
      <c r="N25" s="92"/>
    </row>
    <row r="26" spans="2:14" ht="12.75">
      <c r="B26" s="66">
        <f>Options!B12</f>
        <v>20</v>
      </c>
      <c r="C26" s="24"/>
      <c r="D26" s="24"/>
      <c r="E26" s="23"/>
      <c r="G26" s="24"/>
      <c r="H26" s="24"/>
      <c r="I26"/>
      <c r="J26" s="24"/>
      <c r="K26" s="24"/>
      <c r="M26" s="86"/>
      <c r="N26" s="92"/>
    </row>
    <row r="27" spans="9:12" ht="12.75">
      <c r="I27"/>
      <c r="J27" s="24"/>
      <c r="K27" s="24"/>
      <c r="L27" s="24"/>
    </row>
    <row r="28" spans="9:12" ht="12.75">
      <c r="I28"/>
      <c r="J28" s="87"/>
      <c r="K28" s="24"/>
      <c r="L28" s="24"/>
    </row>
    <row r="29" spans="9:12" ht="12.75">
      <c r="I29"/>
      <c r="J29" s="87"/>
      <c r="K29" s="24"/>
      <c r="L29" s="24"/>
    </row>
    <row r="30" spans="10:15" ht="12.75">
      <c r="J30" s="24"/>
      <c r="K30" s="24"/>
      <c r="L30" s="24"/>
      <c r="M30" s="87"/>
      <c r="N30" s="24"/>
      <c r="O30" s="24"/>
    </row>
    <row r="31" spans="8:15" ht="12.75">
      <c r="H31" s="24"/>
      <c r="I31" s="24"/>
      <c r="J31" s="24"/>
      <c r="K31" s="24"/>
      <c r="L31" s="24"/>
      <c r="M31" s="24"/>
      <c r="N31" s="24"/>
      <c r="O31" s="24"/>
    </row>
    <row r="32" spans="8:15" ht="12.75">
      <c r="H32" s="24"/>
      <c r="I32" s="24"/>
      <c r="J32" s="24"/>
      <c r="K32" s="24"/>
      <c r="L32" s="24"/>
      <c r="M32" s="24"/>
      <c r="N32" s="24"/>
      <c r="O32" s="24"/>
    </row>
    <row r="33" spans="8:15" ht="12.75">
      <c r="H33" s="24"/>
      <c r="I33" s="24"/>
      <c r="J33" s="24"/>
      <c r="K33" s="24"/>
      <c r="L33" s="24"/>
      <c r="M33" s="24"/>
      <c r="N33" s="24"/>
      <c r="O33" s="24"/>
    </row>
    <row r="34" spans="1:15" ht="12.75">
      <c r="A34" s="16"/>
      <c r="B34" s="24"/>
      <c r="C34" s="24"/>
      <c r="D34" s="23"/>
      <c r="F34" s="24"/>
      <c r="G34" s="24"/>
      <c r="H34" s="24"/>
      <c r="I34" s="24"/>
      <c r="J34" s="24"/>
      <c r="K34" s="24"/>
      <c r="L34" s="24"/>
      <c r="M34" s="24"/>
      <c r="N34" s="24"/>
      <c r="O34" s="24"/>
    </row>
    <row r="35" spans="2:15" ht="12.75">
      <c r="B35" s="157" t="s">
        <v>30</v>
      </c>
      <c r="C35" s="158" t="s">
        <v>5</v>
      </c>
      <c r="D35" s="159" t="s">
        <v>7</v>
      </c>
      <c r="E35" s="24"/>
      <c r="F35" s="24"/>
      <c r="G35" s="24"/>
      <c r="H35" s="24"/>
      <c r="I35" s="24"/>
      <c r="J35" s="24"/>
      <c r="K35" s="24"/>
      <c r="L35" s="24"/>
      <c r="M35" s="24"/>
      <c r="N35" s="24"/>
      <c r="O35" s="24"/>
    </row>
    <row r="36" spans="2:15" ht="12.75">
      <c r="B36" s="157"/>
      <c r="C36" s="158"/>
      <c r="D36" s="159"/>
      <c r="E36" s="24"/>
      <c r="F36" s="24"/>
      <c r="G36" s="24"/>
      <c r="H36" s="24"/>
      <c r="I36" s="24"/>
      <c r="J36" s="24"/>
      <c r="K36" s="24"/>
      <c r="L36" s="24"/>
      <c r="M36" s="24"/>
      <c r="N36" s="24"/>
      <c r="O36" s="24"/>
    </row>
    <row r="37" spans="2:15" ht="38.25">
      <c r="B37" s="21" t="s">
        <v>22</v>
      </c>
      <c r="C37" s="5" t="s">
        <v>23</v>
      </c>
      <c r="D37" s="85" t="s">
        <v>105</v>
      </c>
      <c r="E37" s="21"/>
      <c r="F37" s="21"/>
      <c r="G37" s="21"/>
      <c r="L37" s="21"/>
      <c r="M37" s="21"/>
      <c r="N37" s="21"/>
      <c r="O37" s="21"/>
    </row>
    <row r="38" spans="2:15" ht="12.75">
      <c r="B38" s="21" t="s">
        <v>28</v>
      </c>
      <c r="C38" s="5" t="s">
        <v>24</v>
      </c>
      <c r="D38" s="5" t="s">
        <v>12</v>
      </c>
      <c r="E38" s="21"/>
      <c r="F38" s="21"/>
      <c r="G38" s="21"/>
      <c r="L38" s="21"/>
      <c r="M38" s="21"/>
      <c r="N38" s="21"/>
      <c r="O38" s="21"/>
    </row>
    <row r="39" spans="2:15" ht="25.5">
      <c r="B39" s="21" t="s">
        <v>25</v>
      </c>
      <c r="C39" s="5" t="s">
        <v>26</v>
      </c>
      <c r="D39" s="5" t="s">
        <v>11</v>
      </c>
      <c r="E39" s="21"/>
      <c r="F39" s="21"/>
      <c r="G39" s="21"/>
      <c r="L39" s="21"/>
      <c r="M39" s="21"/>
      <c r="N39" s="21"/>
      <c r="O39" s="21"/>
    </row>
    <row r="40" spans="2:15" ht="12.75">
      <c r="B40" s="21" t="s">
        <v>29</v>
      </c>
      <c r="C40" s="5" t="s">
        <v>27</v>
      </c>
      <c r="D40" s="5" t="s">
        <v>6</v>
      </c>
      <c r="E40" s="21"/>
      <c r="F40" s="21"/>
      <c r="G40" s="21"/>
      <c r="L40" s="21"/>
      <c r="M40" s="21"/>
      <c r="N40" s="21"/>
      <c r="O40" s="21"/>
    </row>
    <row r="41" spans="2:15" ht="12.75">
      <c r="B41" s="5"/>
      <c r="C41" s="5"/>
      <c r="D41" s="5"/>
      <c r="E41" s="21"/>
      <c r="F41" s="21"/>
      <c r="G41" s="21"/>
      <c r="L41" s="21"/>
      <c r="M41" s="21"/>
      <c r="N41" s="21"/>
      <c r="O41" s="21"/>
    </row>
    <row r="42" spans="2:15" ht="12.75">
      <c r="B42" s="26"/>
      <c r="C42" s="5"/>
      <c r="D42" s="5"/>
      <c r="E42" s="21"/>
      <c r="F42" s="21"/>
      <c r="G42" s="21"/>
      <c r="L42" s="21"/>
      <c r="M42" s="21"/>
      <c r="N42" s="21"/>
      <c r="O42" s="21"/>
    </row>
  </sheetData>
  <sheetProtection/>
  <mergeCells count="13">
    <mergeCell ref="B35:B36"/>
    <mergeCell ref="C35:C36"/>
    <mergeCell ref="D35:D36"/>
    <mergeCell ref="B5:C5"/>
    <mergeCell ref="D5:E5"/>
    <mergeCell ref="B15:H15"/>
    <mergeCell ref="J5:K5"/>
    <mergeCell ref="F5:G5"/>
    <mergeCell ref="B4:E4"/>
    <mergeCell ref="F4:O4"/>
    <mergeCell ref="N5:O5"/>
    <mergeCell ref="H5:I5"/>
    <mergeCell ref="L5:M5"/>
  </mergeCells>
  <printOptions/>
  <pageMargins left="0.75" right="0.75" top="1" bottom="1" header="0.5" footer="0.5"/>
  <pageSetup fitToHeight="1" fitToWidth="1" horizontalDpi="600" verticalDpi="600" orientation="landscape" scale="54"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Y50"/>
  <sheetViews>
    <sheetView zoomScalePageLayoutView="0" workbookViewId="0" topLeftCell="A1">
      <selection activeCell="F8" sqref="F8"/>
    </sheetView>
  </sheetViews>
  <sheetFormatPr defaultColWidth="9.140625" defaultRowHeight="12.75"/>
  <cols>
    <col min="1" max="1" width="8.8515625" style="0" customWidth="1"/>
    <col min="2" max="2" width="9.00390625" style="0" customWidth="1"/>
    <col min="3" max="3" width="10.421875" style="0" customWidth="1"/>
    <col min="4" max="5" width="9.00390625" style="0" customWidth="1"/>
    <col min="6" max="6" width="10.7109375" style="0" bestFit="1" customWidth="1"/>
    <col min="7" max="7" width="10.7109375" style="0" customWidth="1"/>
    <col min="8" max="8" width="14.7109375" style="21" customWidth="1"/>
    <col min="9" max="9" width="10.421875" style="21" customWidth="1"/>
    <col min="10" max="11" width="8.8515625" style="21" customWidth="1"/>
    <col min="12" max="12" width="10.421875" style="0" customWidth="1"/>
    <col min="13" max="13" width="12.28125" style="0" bestFit="1" customWidth="1"/>
    <col min="14" max="15" width="9.7109375" style="0" bestFit="1" customWidth="1"/>
    <col min="16" max="16" width="9.7109375" style="0" customWidth="1"/>
    <col min="17" max="17" width="8.421875" style="0" customWidth="1"/>
    <col min="18" max="19" width="8.8515625" style="0" customWidth="1"/>
    <col min="20" max="20" width="14.28125" style="0" customWidth="1"/>
    <col min="21" max="21" width="10.421875" style="0" bestFit="1" customWidth="1"/>
    <col min="22" max="22" width="13.00390625" style="0" customWidth="1"/>
    <col min="23" max="23" width="11.421875" style="0" customWidth="1"/>
    <col min="24" max="25" width="10.421875" style="0" customWidth="1"/>
    <col min="26" max="26" width="10.28125" style="0" customWidth="1"/>
    <col min="27" max="27" width="8.8515625" style="0" customWidth="1"/>
    <col min="28" max="28" width="11.28125" style="0" customWidth="1"/>
    <col min="29" max="29" width="8.8515625" style="0" customWidth="1"/>
    <col min="30" max="30" width="10.7109375" style="0" bestFit="1" customWidth="1"/>
    <col min="31" max="31" width="17.421875" style="0" customWidth="1"/>
    <col min="32" max="33" width="0" style="0" hidden="1" customWidth="1"/>
  </cols>
  <sheetData>
    <row r="1" spans="1:25" ht="29.25" customHeight="1" thickTop="1">
      <c r="A1" s="164" t="s">
        <v>14</v>
      </c>
      <c r="B1" s="163"/>
      <c r="C1" s="165"/>
      <c r="D1" s="162" t="s">
        <v>15</v>
      </c>
      <c r="E1" s="163"/>
      <c r="F1" s="163"/>
      <c r="G1" s="163"/>
      <c r="H1" s="163"/>
      <c r="I1" s="163"/>
      <c r="J1" s="118"/>
      <c r="K1" s="118"/>
      <c r="L1" s="119"/>
      <c r="T1" s="10"/>
      <c r="X1" s="81" t="s">
        <v>8</v>
      </c>
      <c r="Y1" s="81" t="s">
        <v>9</v>
      </c>
    </row>
    <row r="2" spans="1:24" ht="36">
      <c r="A2" s="18" t="s">
        <v>13</v>
      </c>
      <c r="B2" s="18" t="s">
        <v>138</v>
      </c>
      <c r="C2" s="100" t="s">
        <v>129</v>
      </c>
      <c r="D2" s="19" t="s">
        <v>0</v>
      </c>
      <c r="E2" s="20" t="s">
        <v>16</v>
      </c>
      <c r="F2" s="20" t="s">
        <v>75</v>
      </c>
      <c r="G2" s="20" t="s">
        <v>88</v>
      </c>
      <c r="H2" s="11" t="s">
        <v>138</v>
      </c>
      <c r="I2" s="74" t="s">
        <v>129</v>
      </c>
      <c r="J2" s="103" t="s">
        <v>131</v>
      </c>
      <c r="K2" s="103" t="s">
        <v>132</v>
      </c>
      <c r="L2" s="101" t="s">
        <v>130</v>
      </c>
      <c r="S2" s="10"/>
      <c r="W2" s="82"/>
      <c r="X2" s="82"/>
    </row>
    <row r="3" spans="1:24" ht="25.5" customHeight="1">
      <c r="A3" s="12" t="str">
        <f>IF(Start!B17=Points!B6,Points!C6,IF(Start!B17=Points!B7,Points!C7,IF(Start!B17=Points!B8,Points!C8,IF(Start!B17=Points!B9,Points!C9,IF(Start!B17=Points!B10,Points!C10,"No Entry")))))</f>
        <v>No Entry</v>
      </c>
      <c r="B3" s="12" t="str">
        <f>IF(Start!G17=Options!D4,Options!$E$4,IF(Start!G17=Options!D5,Options!$E$5,IF(Start!G17=Options!D6,Options!$E$6,IF(Start!G17=Options!D7,Options!$E$7,IF(Start!G17=Options!D8,Options!$E$8,IF(Start!G17=Options!D9,Options!$E$9,"No Entry"))))))</f>
        <v>No Entry</v>
      </c>
      <c r="C3" s="102">
        <f>SUM(A3:B3)</f>
        <v>0</v>
      </c>
      <c r="D3" s="12" t="str">
        <f>IF(Start!C16=Options!H4,Points!$G$6,IF(Start!C16=Options!H5,Points!$G$7,IF(Start!C16=Options!H6,Points!$G$8,IF(Start!C16="Unknown",Points!$G$9,"No Entry"))))</f>
        <v>No Entry</v>
      </c>
      <c r="E3" s="12" t="str">
        <f>IF(Start!D16=Options!K5,Points!$M$6,IF(Start!D16=Options!K4,Points!$M$7,IF(Start!D16="Unknown",Points!$M$8,"No Entry")))</f>
        <v>No Entry</v>
      </c>
      <c r="F3" s="12" t="str">
        <f>IF(Start!E16=Points!H6,Points!I6,IF(Start!E16=Points!H7,Points!I7,IF(Start!E16=Points!H8,Points!I8,IF(Start!E16=Points!H9,Points!I9,"No Entry"))))</f>
        <v>No Entry</v>
      </c>
      <c r="G3" s="12" t="str">
        <f>IF(Start!F16=Points!J6,Points!K6,IF(Start!F16=Points!J7,Points!K7,IF(Start!F16=Points!J8,Points!K8,IF(Start!F16=Points!J9,Points!K9,"No Entry"))))</f>
        <v>No Entry</v>
      </c>
      <c r="H3" s="12" t="str">
        <f>IF(Start!G16=Options!D4,Options!$E$4,IF(Start!G16=Options!D5,Options!$E$5,IF(Start!G16=Options!D6,Options!$E$6,IF(Start!G16=Options!D7,Options!$E$7,IF(Start!G16=Options!D8,Options!$E$8,IF(Start!G16=Options!D9,Options!$E$9,"No Entry"))))))</f>
        <v>No Entry</v>
      </c>
      <c r="I3" s="1">
        <f>SUM(D3:H3)</f>
        <v>0</v>
      </c>
      <c r="J3" s="104" t="str">
        <f>IF(OR(A3="No Entry",B3="No Entry",C3="No Entry"),"Missing Value",IF(C3&gt;39,"Very High",IF(C3&gt;30,"High",IF(C3&gt;20,"Medium",IF(C3&gt;4,"Low"," ")))))</f>
        <v>Missing Value</v>
      </c>
      <c r="K3" s="105" t="str">
        <f>IF(OR(D3="No Entry",E3="No Entry",F3="No Entry",G3="No Entry",H3="No Entry"),"Missing Value",IF(I3&gt;44,"Very High",IF(I3&gt;30,"High",IF(I3&gt;20,"Medium",IF(I3&gt;4,"Low"," ")))))</f>
        <v>Missing Value</v>
      </c>
      <c r="L3" s="106" t="str">
        <f>IF(AND(J3="Missing Value",K3="Missing Value"),"Missing Value",IF(J3="Missing Value",K3,IF(K3="Missing Value",J3,IF(K4&gt;J4,K3,J3))))</f>
        <v>Missing Value</v>
      </c>
      <c r="S3" s="9"/>
      <c r="W3" s="17"/>
      <c r="X3" s="17"/>
    </row>
    <row r="4" spans="10:18" ht="12.75">
      <c r="J4" s="21" t="b">
        <f>IF(J3="Low",1,IF(J3="Medium",2,IF(J3="High",3,IF(J3="Very High",4))))</f>
        <v>0</v>
      </c>
      <c r="K4" s="21" t="b">
        <f>IF(K3="Low",1,IF(K3="Medium",2,IF(K3="High",3,IF(K3="Very High",4))))</f>
        <v>0</v>
      </c>
      <c r="L4" s="21" t="b">
        <f>IF(L3="Low",1,IF(L3="Medium",2,IF(L3="High",3,IF(L3="Very High",4))))</f>
        <v>0</v>
      </c>
      <c r="R4" s="92"/>
    </row>
    <row r="5" ht="12.75">
      <c r="R5" s="92"/>
    </row>
    <row r="6" ht="13.5" thickBot="1"/>
    <row r="7" spans="1:9" ht="96.75" thickTop="1">
      <c r="A7" s="29" t="s">
        <v>60</v>
      </c>
      <c r="B7" s="29" t="s">
        <v>10</v>
      </c>
      <c r="C7" s="29" t="s">
        <v>31</v>
      </c>
      <c r="D7" s="29" t="s">
        <v>47</v>
      </c>
      <c r="E7" s="30" t="s">
        <v>32</v>
      </c>
      <c r="F7" s="30" t="s">
        <v>127</v>
      </c>
      <c r="G7" s="109" t="s">
        <v>144</v>
      </c>
      <c r="H7" s="72" t="s">
        <v>7</v>
      </c>
      <c r="I7"/>
    </row>
    <row r="8" spans="1:9" ht="12.75">
      <c r="A8" s="78" t="str">
        <f>IF(Start!A24=Options!A$4,Options!B$4,IF(Start!A24=Options!A$5,Options!B$5,IF(Start!A24=Options!A$6,Options!B$6,IF(Start!A24=Options!A$7,Options!B$7,IF(Start!A24=Options!A$8,Options!B$8,IF(Start!A24=Options!A$9,Options!B$9,IF(Start!A24=Options!A$10,Options!B$10,IF(Start!A24=Options!A$11,Options!B$11,"No Entry"))))))))</f>
        <v>No Entry</v>
      </c>
      <c r="B8" s="12" t="str">
        <f>IF(Start!B24=Points!C$18,Points!D$18,IF(Start!B24=Points!C$19,Points!D$19,IF(Start!B24=Points!C$20,Points!D$20,IF(Start!B24=Points!C$21,Points!D$21,"No Entry"))))</f>
        <v>No Entry</v>
      </c>
      <c r="C8" s="12" t="str">
        <f>IF(Start!C24=Points!$E$18,Points!$F$18,IF(Start!C24=Points!$E$19,Points!$F$19,IF(Start!C24=Points!$E$20,Points!$F$20,IF(Start!C24="Unknown",Points!$F$21,"No Entry"))))</f>
        <v>No Entry</v>
      </c>
      <c r="D8" s="14" t="str">
        <f>IF(Start!D24=Points!$G$18,Points!$H$18,IF(Start!D24=Points!$G$19,Points!$H$19,IF(Start!D24=Points!$G$20,Points!$H$20,IF(Start!D24=Points!$G$21,Points!$H$21,IF(Start!D24=Points!$G$22,Points!H$22,"No Entry")))))</f>
        <v>No Entry</v>
      </c>
      <c r="E8" s="15">
        <f aca="true" t="shared" si="0" ref="E8:E17">SUM(A8:D8)</f>
        <v>0</v>
      </c>
      <c r="F8" s="15" t="str">
        <f>IF(OR(A8="No Entry",B8="No Entry",C8="No Entry",D8="No Entry")," ",IF(E8&gt;50,"Special Considerations",IF(E8&gt;30,"Probable",IF(E8&gt;20,"Possible",IF(E8&gt;10,"Unlikely"," ")))))</f>
        <v> </v>
      </c>
      <c r="G8" s="77" t="str">
        <f>IF(F8="Unlikely",1,IF(F8="Possible",2,IF(F8="Probable",3," ")))</f>
        <v> </v>
      </c>
      <c r="H8" s="73" t="str">
        <f>IF(G8=" "," ",IF(G8=4,4,IF(OR(L$4+G8=2,L$4+G8=3),1,IF(OR(L$4+G8=4,L$4+G8=5),2,IF(OR(L$4+G8=6,L$4+G8=7),3,)))))</f>
        <v> </v>
      </c>
      <c r="I8"/>
    </row>
    <row r="9" spans="1:9" ht="12.75" customHeight="1">
      <c r="A9" s="78" t="str">
        <f>IF(Start!A25=Options!A$4,Options!B$4,IF(Start!A25=Options!A$5,Options!B$5,IF(Start!A25=Options!A$6,Options!B$6,IF(Start!A25=Options!A$7,Options!B$7,IF(Start!A25=Options!A$8,Options!B$8,IF(Start!A25=Options!A$9,Options!B$9,IF(Start!A25=Options!A$10,Options!B$10,IF(Start!A25=Options!A$11,Options!B$11,"No Entry"))))))))</f>
        <v>No Entry</v>
      </c>
      <c r="B9" s="12" t="str">
        <f>IF(Start!B25=Points!C$18,Points!D$18,IF(Start!B25=Points!C$19,Points!D$19,IF(Start!B25=Points!C$20,Points!D$20,IF(Start!B25=Points!C$21,Points!D$21,"No Entry"))))</f>
        <v>No Entry</v>
      </c>
      <c r="C9" s="12" t="str">
        <f>IF(Start!C25=Points!$E$18,Points!$F$18,IF(Start!C25=Points!$E$19,Points!$F$19,IF(Start!C25=Points!$E$20,Points!$F$20,IF(Start!C25="Unknown",Points!$F$21,"No Entry"))))</f>
        <v>No Entry</v>
      </c>
      <c r="D9" s="14" t="str">
        <f>IF(Start!D25=Points!$G$18,Points!$H$18,IF(Start!D25=Points!$G$19,Points!$H$19,IF(Start!D25=Points!$G$20,Points!$H$20,IF(Start!D25=Points!$G$21,Points!$H$21,IF(Start!D25=Points!$G$22,Points!H$22,"No Entry")))))</f>
        <v>No Entry</v>
      </c>
      <c r="E9" s="15">
        <f t="shared" si="0"/>
        <v>0</v>
      </c>
      <c r="F9" s="15" t="str">
        <f aca="true" t="shared" si="1" ref="F9:F17">IF(OR(A9="No Entry",B9="No Entry",C9="No Entry",D9="No Entry")," ",IF(E9&gt;50,"Special Considerations",IF(E9&gt;30,"Probable",IF(E9&gt;20,"Possible",IF(E9&gt;10,"Unlikely"," ")))))</f>
        <v> </v>
      </c>
      <c r="G9" s="77" t="str">
        <f aca="true" t="shared" si="2" ref="G9:G17">IF(F9="Unlikely",1,IF(F9="Possible",2,IF(F9="Probable",3," ")))</f>
        <v> </v>
      </c>
      <c r="H9" s="73" t="str">
        <f aca="true" t="shared" si="3" ref="H9:H17">IF(G9=" "," ",IF(G9=4,4,IF(OR(L$4+G9=2,L$4+G9=3),1,IF(OR(L$4+G9=4,L$4+G9=5),2,IF(OR(L$4+G9=6,L$4+G9=7),3,)))))</f>
        <v> </v>
      </c>
      <c r="I9"/>
    </row>
    <row r="10" spans="1:9" ht="12.75" customHeight="1">
      <c r="A10" s="78" t="str">
        <f>IF(Start!A26=Options!A$4,Options!B$4,IF(Start!A26=Options!A$5,Options!B$5,IF(Start!A26=Options!A$6,Options!B$6,IF(Start!A26=Options!A$7,Options!B$7,IF(Start!A26=Options!A$8,Options!B$8,IF(Start!A26=Options!A$9,Options!B$9,IF(Start!A26=Options!A$10,Options!B$10,IF(Start!A26=Options!A$11,Options!B$11,"No Entry"))))))))</f>
        <v>No Entry</v>
      </c>
      <c r="B10" s="12" t="str">
        <f>IF(Start!B26=Points!C$18,Points!D$18,IF(Start!B26=Points!C$19,Points!D$19,IF(Start!B26=Points!C$20,Points!D$20,IF(Start!B26=Points!C$21,Points!D$21,"No Entry"))))</f>
        <v>No Entry</v>
      </c>
      <c r="C10" s="12" t="str">
        <f>IF(Start!C26=Points!$E$18,Points!$F$18,IF(Start!C26=Points!$E$19,Points!$F$19,IF(Start!C26=Points!$E$20,Points!$F$20,IF(Start!C26="Unknown",Points!$F$21,"No Entry"))))</f>
        <v>No Entry</v>
      </c>
      <c r="D10" s="14" t="str">
        <f>IF(Start!D26=Points!$G$18,Points!$H$18,IF(Start!D26=Points!$G$19,Points!$H$19,IF(Start!D26=Points!$G$20,Points!$H$20,IF(Start!D26=Points!$G$21,Points!$H$21,IF(Start!D26=Points!$G$22,Points!H$22,"No Entry")))))</f>
        <v>No Entry</v>
      </c>
      <c r="E10" s="15">
        <f t="shared" si="0"/>
        <v>0</v>
      </c>
      <c r="F10" s="15" t="str">
        <f t="shared" si="1"/>
        <v> </v>
      </c>
      <c r="G10" s="77" t="str">
        <f t="shared" si="2"/>
        <v> </v>
      </c>
      <c r="H10" s="73" t="str">
        <f t="shared" si="3"/>
        <v> </v>
      </c>
      <c r="I10"/>
    </row>
    <row r="11" spans="1:9" ht="12.75" customHeight="1">
      <c r="A11" s="78" t="str">
        <f>IF(Start!A27=Options!A$4,Options!B$4,IF(Start!A27=Options!A$5,Options!B$5,IF(Start!A27=Options!A$6,Options!B$6,IF(Start!A27=Options!A$7,Options!B$7,IF(Start!A27=Options!A$8,Options!B$8,IF(Start!A27=Options!A$9,Options!B$9,IF(Start!A27=Options!A$10,Options!B$10,IF(Start!A27=Options!A$11,Options!B$11,"No Entry"))))))))</f>
        <v>No Entry</v>
      </c>
      <c r="B11" s="12" t="str">
        <f>IF(Start!B27=Points!C$18,Points!D$18,IF(Start!B27=Points!C$19,Points!D$19,IF(Start!B27=Points!C$20,Points!D$20,IF(Start!B27=Points!C$21,Points!D$21,"No Entry"))))</f>
        <v>No Entry</v>
      </c>
      <c r="C11" s="12" t="str">
        <f>IF(Start!C27=Points!$E$18,Points!$F$18,IF(Start!C27=Points!$E$19,Points!$F$19,IF(Start!C27=Points!$E$20,Points!$F$20,IF(Start!C27="Unknown",Points!$F$21,"No Entry"))))</f>
        <v>No Entry</v>
      </c>
      <c r="D11" s="14" t="str">
        <f>IF(Start!D27=Points!$G$18,Points!$H$18,IF(Start!D27=Points!$G$19,Points!$H$19,IF(Start!D27=Points!$G$20,Points!$H$20,IF(Start!D27=Points!$G$21,Points!$H$21,IF(Start!D27=Points!$G$22,Points!H$22,"No Entry")))))</f>
        <v>No Entry</v>
      </c>
      <c r="E11" s="15">
        <f t="shared" si="0"/>
        <v>0</v>
      </c>
      <c r="F11" s="15" t="str">
        <f t="shared" si="1"/>
        <v> </v>
      </c>
      <c r="G11" s="77" t="str">
        <f t="shared" si="2"/>
        <v> </v>
      </c>
      <c r="H11" s="73" t="str">
        <f t="shared" si="3"/>
        <v> </v>
      </c>
      <c r="I11"/>
    </row>
    <row r="12" spans="1:14" ht="12.75" customHeight="1">
      <c r="A12" s="78" t="str">
        <f>IF(Start!A28=Options!A$4,Options!B$4,IF(Start!A28=Options!A$5,Options!B$5,IF(Start!A28=Options!A$6,Options!B$6,IF(Start!A28=Options!A$7,Options!B$7,IF(Start!A28=Options!A$8,Options!B$8,IF(Start!A28=Options!A$9,Options!B$9,IF(Start!A28=Options!A$10,Options!B$10,IF(Start!A28=Options!A$11,Options!B$11,"No Entry"))))))))</f>
        <v>No Entry</v>
      </c>
      <c r="B12" s="12" t="str">
        <f>IF(Start!B28=Points!C$18,Points!D$18,IF(Start!B28=Points!C$19,Points!D$19,IF(Start!B28=Points!C$20,Points!D$20,IF(Start!B28=Points!C$21,Points!D$21,"No Entry"))))</f>
        <v>No Entry</v>
      </c>
      <c r="C12" s="12" t="str">
        <f>IF(Start!C28=Points!$E$18,Points!$F$18,IF(Start!C28=Points!$E$19,Points!$F$19,IF(Start!C28=Points!$E$20,Points!$F$20,IF(Start!C28="Unknown",Points!$F$21,"No Entry"))))</f>
        <v>No Entry</v>
      </c>
      <c r="D12" s="14" t="str">
        <f>IF(Start!D28=Points!$G$18,Points!$H$18,IF(Start!D28=Points!$G$19,Points!$H$19,IF(Start!D28=Points!$G$20,Points!$H$20,IF(Start!D28=Points!$G$21,Points!$H$21,IF(Start!D28=Points!$G$22,Points!H$22,"No Entry")))))</f>
        <v>No Entry</v>
      </c>
      <c r="E12" s="15">
        <f t="shared" si="0"/>
        <v>0</v>
      </c>
      <c r="F12" s="15" t="str">
        <f t="shared" si="1"/>
        <v> </v>
      </c>
      <c r="G12" s="77" t="str">
        <f t="shared" si="2"/>
        <v> </v>
      </c>
      <c r="H12" s="73" t="str">
        <f t="shared" si="3"/>
        <v> </v>
      </c>
      <c r="I12"/>
      <c r="N12" s="21"/>
    </row>
    <row r="13" spans="1:14" ht="12.75" customHeight="1">
      <c r="A13" s="78" t="str">
        <f>IF(Start!A29=Options!A$4,Options!B$4,IF(Start!A29=Options!A$5,Options!B$5,IF(Start!A29=Options!A$6,Options!B$6,IF(Start!A29=Options!A$7,Options!B$7,IF(Start!A29=Options!A$8,Options!B$8,IF(Start!A29=Options!A$9,Options!B$9,IF(Start!A29=Options!A$10,Options!B$10,IF(Start!A29=Options!A$11,Options!B$11,"No Entry"))))))))</f>
        <v>No Entry</v>
      </c>
      <c r="B13" s="12" t="str">
        <f>IF(Start!B29=Points!C$18,Points!D$18,IF(Start!B29=Points!C$19,Points!D$19,IF(Start!B29=Points!C$20,Points!D$20,IF(Start!B29=Points!C$21,Points!D$21,"No Entry"))))</f>
        <v>No Entry</v>
      </c>
      <c r="C13" s="12" t="str">
        <f>IF(Start!C29=Points!$E$18,Points!$F$18,IF(Start!C29=Points!$E$19,Points!$F$19,IF(Start!C29=Points!$E$20,Points!$F$20,IF(Start!C29="Unknown",Points!$F$21,"No Entry"))))</f>
        <v>No Entry</v>
      </c>
      <c r="D13" s="14" t="str">
        <f>IF(Start!D29=Points!$G$18,Points!$H$18,IF(Start!D29=Points!$G$19,Points!$H$19,IF(Start!D29=Points!$G$20,Points!$H$20,IF(Start!D29=Points!$G$21,Points!$H$21,IF(Start!D29=Points!$G$22,Points!H$22,"No Entry")))))</f>
        <v>No Entry</v>
      </c>
      <c r="E13" s="15">
        <f t="shared" si="0"/>
        <v>0</v>
      </c>
      <c r="F13" s="15" t="str">
        <f t="shared" si="1"/>
        <v> </v>
      </c>
      <c r="G13" s="77" t="str">
        <f t="shared" si="2"/>
        <v> </v>
      </c>
      <c r="H13" s="73" t="str">
        <f t="shared" si="3"/>
        <v> </v>
      </c>
      <c r="I13"/>
      <c r="J13"/>
      <c r="L13" s="92" t="s">
        <v>74</v>
      </c>
      <c r="M13" s="99" t="s">
        <v>145</v>
      </c>
      <c r="N13" s="99" t="s">
        <v>21</v>
      </c>
    </row>
    <row r="14" spans="1:14" ht="12.75" customHeight="1">
      <c r="A14" s="78" t="str">
        <f>IF(Start!A30=Options!A$4,Options!B$4,IF(Start!A30=Options!A$5,Options!B$5,IF(Start!A30=Options!A$6,Options!B$6,IF(Start!A30=Options!A$7,Options!B$7,IF(Start!A30=Options!A$8,Options!B$8,IF(Start!A30=Options!A$9,Options!B$9,IF(Start!A30=Options!A$10,Options!B$10,IF(Start!A30=Options!A$11,Options!B$11,"No Entry"))))))))</f>
        <v>No Entry</v>
      </c>
      <c r="B14" s="12" t="str">
        <f>IF(Start!B30=Points!C$18,Points!D$18,IF(Start!B30=Points!C$19,Points!D$19,IF(Start!B30=Points!C$20,Points!D$20,IF(Start!B30=Points!C$21,Points!D$21,"No Entry"))))</f>
        <v>No Entry</v>
      </c>
      <c r="C14" s="12" t="str">
        <f>IF(Start!C30=Points!$E$18,Points!$F$18,IF(Start!C30=Points!$E$19,Points!$F$19,IF(Start!C30=Points!$E$20,Points!$F$20,IF(Start!C30="Unknown",Points!$F$21,"No Entry"))))</f>
        <v>No Entry</v>
      </c>
      <c r="D14" s="14" t="str">
        <f>IF(Start!D30=Points!$G$18,Points!$H$18,IF(Start!D30=Points!$G$19,Points!$H$19,IF(Start!D30=Points!$G$20,Points!$H$20,IF(Start!D30=Points!$G$21,Points!$H$21,IF(Start!D30=Points!$G$22,Points!H$22,"No Entry")))))</f>
        <v>No Entry</v>
      </c>
      <c r="E14" s="15">
        <f t="shared" si="0"/>
        <v>0</v>
      </c>
      <c r="F14" s="15" t="str">
        <f t="shared" si="1"/>
        <v> </v>
      </c>
      <c r="G14" s="77" t="str">
        <f t="shared" si="2"/>
        <v> </v>
      </c>
      <c r="H14" s="73" t="str">
        <f t="shared" si="3"/>
        <v> </v>
      </c>
      <c r="I14"/>
      <c r="L14" s="21">
        <v>1</v>
      </c>
      <c r="M14" s="21">
        <v>2</v>
      </c>
      <c r="N14" s="21">
        <v>3</v>
      </c>
    </row>
    <row r="15" spans="1:14" ht="12.75" customHeight="1">
      <c r="A15" s="78" t="str">
        <f>IF(Start!A31=Options!A$4,Options!B$4,IF(Start!A31=Options!A$5,Options!B$5,IF(Start!A31=Options!A$6,Options!B$6,IF(Start!A31=Options!A$7,Options!B$7,IF(Start!A31=Options!A$8,Options!B$8,IF(Start!A31=Options!A$9,Options!B$9,IF(Start!A31=Options!A$10,Options!B$10,IF(Start!A31=Options!A$11,Options!B$11,"No Entry"))))))))</f>
        <v>No Entry</v>
      </c>
      <c r="B15" s="12" t="str">
        <f>IF(Start!B31=Points!C$18,Points!D$18,IF(Start!B31=Points!C$19,Points!D$19,IF(Start!B31=Points!C$20,Points!D$20,IF(Start!B31=Points!C$21,Points!D$21,"No Entry"))))</f>
        <v>No Entry</v>
      </c>
      <c r="C15" s="12" t="str">
        <f>IF(Start!C31=Points!$E$18,Points!$F$18,IF(Start!C31=Points!$E$19,Points!$F$19,IF(Start!C31=Points!$E$20,Points!$F$20,IF(Start!C31="Unknown",Points!$F$21,"No Entry"))))</f>
        <v>No Entry</v>
      </c>
      <c r="D15" s="14" t="str">
        <f>IF(Start!D31=Points!$G$18,Points!$H$18,IF(Start!D31=Points!$G$19,Points!$H$19,IF(Start!D31=Points!$G$20,Points!$H$20,IF(Start!D31=Points!$G$21,Points!$H$21,IF(Start!D31=Points!$G$22,Points!H$22,"No Entry")))))</f>
        <v>No Entry</v>
      </c>
      <c r="E15" s="15">
        <f t="shared" si="0"/>
        <v>0</v>
      </c>
      <c r="F15" s="15" t="str">
        <f t="shared" si="1"/>
        <v> </v>
      </c>
      <c r="G15" s="77" t="str">
        <f t="shared" si="2"/>
        <v> </v>
      </c>
      <c r="H15" s="73" t="str">
        <f t="shared" si="3"/>
        <v> </v>
      </c>
      <c r="I15"/>
      <c r="J15" s="92" t="s">
        <v>69</v>
      </c>
      <c r="K15" s="21">
        <v>4</v>
      </c>
      <c r="L15" s="111">
        <f>L$14+K15</f>
        <v>5</v>
      </c>
      <c r="M15" s="112">
        <f>M$14+K15</f>
        <v>6</v>
      </c>
      <c r="N15" s="112">
        <f>N$14+K15</f>
        <v>7</v>
      </c>
    </row>
    <row r="16" spans="1:14" ht="12.75" customHeight="1">
      <c r="A16" s="78" t="str">
        <f>IF(Start!A32=Options!A$4,Options!B$4,IF(Start!A32=Options!A$5,Options!B$5,IF(Start!A32=Options!A$6,Options!B$6,IF(Start!A32=Options!A$7,Options!B$7,IF(Start!A32=Options!A$8,Options!B$8,IF(Start!A32=Options!A$9,Options!B$9,IF(Start!A32=Options!A$10,Options!B$10,IF(Start!A32=Options!A$11,Options!B$11,"No Entry"))))))))</f>
        <v>No Entry</v>
      </c>
      <c r="B16" s="12" t="str">
        <f>IF(Start!B32=Points!C$18,Points!D$18,IF(Start!B32=Points!C$19,Points!D$19,IF(Start!B32=Points!C$20,Points!D$20,IF(Start!B32=Points!C$21,Points!D$21,"No Entry"))))</f>
        <v>No Entry</v>
      </c>
      <c r="C16" s="12" t="str">
        <f>IF(Start!C32=Points!$E$18,Points!$F$18,IF(Start!C32=Points!$E$19,Points!$F$19,IF(Start!C32=Points!$E$20,Points!$F$20,IF(Start!C32="Unknown",Points!$F$21,"No Entry"))))</f>
        <v>No Entry</v>
      </c>
      <c r="D16" s="14" t="str">
        <f>IF(Start!D32=Points!$G$18,Points!$H$18,IF(Start!D32=Points!$G$19,Points!$H$19,IF(Start!D32=Points!$G$20,Points!$H$20,IF(Start!D32=Points!$G$21,Points!$H$21,IF(Start!D32=Points!$G$22,Points!H$22,"No Entry")))))</f>
        <v>No Entry</v>
      </c>
      <c r="E16" s="15">
        <f t="shared" si="0"/>
        <v>0</v>
      </c>
      <c r="F16" s="15" t="str">
        <f t="shared" si="1"/>
        <v> </v>
      </c>
      <c r="G16" s="77" t="str">
        <f t="shared" si="2"/>
        <v> </v>
      </c>
      <c r="H16" s="73" t="str">
        <f t="shared" si="3"/>
        <v> </v>
      </c>
      <c r="I16"/>
      <c r="J16" s="92" t="s">
        <v>1</v>
      </c>
      <c r="K16" s="21">
        <v>3</v>
      </c>
      <c r="L16" s="111">
        <f>L$14+K16</f>
        <v>4</v>
      </c>
      <c r="M16" s="111">
        <f>M$14+K16</f>
        <v>5</v>
      </c>
      <c r="N16" s="112">
        <f>N$14+K16</f>
        <v>6</v>
      </c>
    </row>
    <row r="17" spans="1:14" ht="12.75" customHeight="1">
      <c r="A17" s="78" t="str">
        <f>IF(Start!A33=Options!A$4,Options!B$4,IF(Start!A33=Options!A$5,Options!B$5,IF(Start!A33=Options!A$6,Options!B$6,IF(Start!A33=Options!A$7,Options!B$7,IF(Start!A33=Options!A$8,Options!B$8,IF(Start!A33=Options!A$9,Options!B$9,IF(Start!A33=Options!A$10,Options!B$10,IF(Start!A33=Options!A$11,Options!B$11,"No Entry"))))))))</f>
        <v>No Entry</v>
      </c>
      <c r="B17" s="12" t="str">
        <f>IF(Start!B33=Points!C$18,Points!D$18,IF(Start!B33=Points!C$19,Points!D$19,IF(Start!B33=Points!C$20,Points!D$20,IF(Start!B33=Points!C$21,Points!D$21,"No Entry"))))</f>
        <v>No Entry</v>
      </c>
      <c r="C17" s="12" t="str">
        <f>IF(Start!C33=Points!$E$18,Points!$F$18,IF(Start!C33=Points!$E$19,Points!$F$19,IF(Start!C33=Points!$E$20,Points!$F$20,IF(Start!C33="Unknown",Points!$F$21,"No Entry"))))</f>
        <v>No Entry</v>
      </c>
      <c r="D17" s="14" t="str">
        <f>IF(Start!D33=Points!$G$18,Points!$H$18,IF(Start!D33=Points!$G$19,Points!$H$19,IF(Start!D33=Points!$G$20,Points!$H$20,IF(Start!D33=Points!$G$21,Points!$H$21,IF(Start!D33=Points!$G$22,Points!H$22,"No Entry")))))</f>
        <v>No Entry</v>
      </c>
      <c r="E17" s="15">
        <f t="shared" si="0"/>
        <v>0</v>
      </c>
      <c r="F17" s="15" t="str">
        <f t="shared" si="1"/>
        <v> </v>
      </c>
      <c r="G17" s="77" t="str">
        <f t="shared" si="2"/>
        <v> </v>
      </c>
      <c r="H17" s="73" t="str">
        <f t="shared" si="3"/>
        <v> </v>
      </c>
      <c r="I17"/>
      <c r="J17" s="92" t="s">
        <v>2</v>
      </c>
      <c r="K17" s="21">
        <v>2</v>
      </c>
      <c r="L17" s="110">
        <f>L$14+K17</f>
        <v>3</v>
      </c>
      <c r="M17" s="111">
        <f>M$14+K17</f>
        <v>4</v>
      </c>
      <c r="N17" s="111">
        <f>N$14+K17</f>
        <v>5</v>
      </c>
    </row>
    <row r="18" spans="10:14" ht="12.75">
      <c r="J18" s="92" t="s">
        <v>3</v>
      </c>
      <c r="K18" s="21">
        <v>1</v>
      </c>
      <c r="L18" s="110">
        <f>L$14+K18</f>
        <v>2</v>
      </c>
      <c r="M18" s="110">
        <f>M$14+K18</f>
        <v>3</v>
      </c>
      <c r="N18" s="111">
        <f>N$14+K18</f>
        <v>4</v>
      </c>
    </row>
    <row r="19" spans="6:13" ht="12.75">
      <c r="F19" s="27"/>
      <c r="G19" s="75"/>
      <c r="H19" s="75"/>
      <c r="L19" s="32"/>
      <c r="M19" s="32"/>
    </row>
    <row r="20" spans="6:13" ht="12.75">
      <c r="F20" s="27"/>
      <c r="G20" s="75"/>
      <c r="H20" s="75"/>
      <c r="L20" s="83"/>
      <c r="M20" s="32"/>
    </row>
    <row r="21" spans="6:13" ht="12.75">
      <c r="F21" s="27"/>
      <c r="G21" s="75"/>
      <c r="H21" s="75"/>
      <c r="J21" s="86"/>
      <c r="L21" s="83"/>
      <c r="M21" s="32"/>
    </row>
    <row r="22" spans="1:16" ht="12.75">
      <c r="A22" s="22"/>
      <c r="H22" s="75"/>
      <c r="J22" s="86"/>
      <c r="K22" s="75"/>
      <c r="L22" s="83"/>
      <c r="M22" s="95"/>
      <c r="N22" s="92"/>
      <c r="P22" s="28"/>
    </row>
    <row r="23" spans="6:14" ht="12.75">
      <c r="F23" s="27"/>
      <c r="G23" s="86"/>
      <c r="H23" s="75"/>
      <c r="J23" s="86"/>
      <c r="N23" s="92"/>
    </row>
    <row r="24" spans="6:14" ht="12.75">
      <c r="F24" s="27"/>
      <c r="G24" s="86"/>
      <c r="H24" s="75"/>
      <c r="J24" s="86"/>
      <c r="M24" s="92"/>
      <c r="N24" s="92"/>
    </row>
    <row r="25" spans="6:16" ht="12.75">
      <c r="F25" s="27"/>
      <c r="G25" s="86"/>
      <c r="H25" s="75"/>
      <c r="J25" s="86"/>
      <c r="N25" s="92"/>
      <c r="P25" s="28"/>
    </row>
    <row r="26" spans="6:14" ht="12.75">
      <c r="F26" s="27"/>
      <c r="G26" s="86"/>
      <c r="H26" s="75"/>
      <c r="N26" s="92"/>
    </row>
    <row r="27" spans="10:14" ht="12.75">
      <c r="J27" s="86"/>
      <c r="N27" s="92"/>
    </row>
    <row r="28" spans="6:16" ht="12.75">
      <c r="F28" s="27"/>
      <c r="G28" s="86"/>
      <c r="H28" s="75"/>
      <c r="J28" s="86"/>
      <c r="M28" s="92"/>
      <c r="N28" s="92"/>
      <c r="P28" s="28"/>
    </row>
    <row r="29" spans="6:14" ht="12.75">
      <c r="F29" s="27"/>
      <c r="G29" s="86"/>
      <c r="H29" s="75"/>
      <c r="J29" s="86"/>
      <c r="N29" s="92"/>
    </row>
    <row r="30" spans="6:10" ht="12.75">
      <c r="F30" s="27"/>
      <c r="G30" s="86"/>
      <c r="H30" s="86"/>
      <c r="J30" s="86"/>
    </row>
    <row r="31" spans="6:8" ht="12.75">
      <c r="F31" s="27"/>
      <c r="G31" s="86"/>
      <c r="H31" s="75"/>
    </row>
    <row r="33" spans="8:11" ht="12.75">
      <c r="H33"/>
      <c r="I33"/>
      <c r="J33"/>
      <c r="K33"/>
    </row>
    <row r="34" spans="8:11" ht="12.75">
      <c r="H34"/>
      <c r="I34"/>
      <c r="J34"/>
      <c r="K34"/>
    </row>
    <row r="35" spans="8:11" ht="12.75">
      <c r="H35"/>
      <c r="I35"/>
      <c r="J35"/>
      <c r="K35"/>
    </row>
    <row r="36" spans="8:11" ht="12.75">
      <c r="H36"/>
      <c r="I36"/>
      <c r="J36"/>
      <c r="K36"/>
    </row>
    <row r="37" spans="8:11" ht="12.75">
      <c r="H37"/>
      <c r="I37"/>
      <c r="J37"/>
      <c r="K37"/>
    </row>
    <row r="38" spans="8:11" ht="12.75">
      <c r="H38"/>
      <c r="I38"/>
      <c r="J38"/>
      <c r="K38"/>
    </row>
    <row r="39" spans="8:11" ht="12.75">
      <c r="H39"/>
      <c r="I39"/>
      <c r="J39"/>
      <c r="K39"/>
    </row>
    <row r="40" spans="8:11" ht="12.75">
      <c r="H40"/>
      <c r="I40"/>
      <c r="J40"/>
      <c r="K40"/>
    </row>
    <row r="41" spans="8:11" ht="12.75">
      <c r="H41"/>
      <c r="I41"/>
      <c r="J41"/>
      <c r="K41"/>
    </row>
    <row r="42" spans="8:11" ht="12.75">
      <c r="H42"/>
      <c r="I42"/>
      <c r="J42"/>
      <c r="K42"/>
    </row>
    <row r="43" spans="8:11" ht="12.75">
      <c r="H43"/>
      <c r="I43"/>
      <c r="J43"/>
      <c r="K43"/>
    </row>
    <row r="44" spans="8:11" ht="12.75">
      <c r="H44"/>
      <c r="I44"/>
      <c r="J44"/>
      <c r="K44"/>
    </row>
    <row r="45" spans="8:11" ht="12.75">
      <c r="H45"/>
      <c r="I45"/>
      <c r="J45"/>
      <c r="K45"/>
    </row>
    <row r="46" spans="8:11" ht="12.75">
      <c r="H46"/>
      <c r="I46"/>
      <c r="J46"/>
      <c r="K46"/>
    </row>
    <row r="47" spans="8:11" ht="12.75">
      <c r="H47"/>
      <c r="I47"/>
      <c r="J47"/>
      <c r="K47"/>
    </row>
    <row r="48" spans="8:11" ht="12.75">
      <c r="H48"/>
      <c r="I48"/>
      <c r="J48"/>
      <c r="K48"/>
    </row>
    <row r="49" spans="8:11" ht="12.75">
      <c r="H49"/>
      <c r="I49"/>
      <c r="J49"/>
      <c r="K49"/>
    </row>
    <row r="50" spans="8:11" ht="12.75">
      <c r="H50"/>
      <c r="I50"/>
      <c r="J50"/>
      <c r="K50"/>
    </row>
  </sheetData>
  <sheetProtection/>
  <mergeCells count="2">
    <mergeCell ref="D1:I1"/>
    <mergeCell ref="A1:C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2:T22"/>
  <sheetViews>
    <sheetView zoomScale="85" zoomScaleNormal="85" zoomScalePageLayoutView="0" workbookViewId="0" topLeftCell="A1">
      <selection activeCell="D5" sqref="D5"/>
    </sheetView>
  </sheetViews>
  <sheetFormatPr defaultColWidth="9.140625" defaultRowHeight="12.75"/>
  <cols>
    <col min="1" max="1" width="43.28125" style="0" customWidth="1"/>
    <col min="2" max="2" width="8.140625" style="0" customWidth="1"/>
    <col min="3" max="3" width="16.57421875" style="0" bestFit="1" customWidth="1"/>
    <col min="4" max="4" width="30.421875" style="0" customWidth="1"/>
    <col min="5" max="5" width="7.8515625" style="0" customWidth="1"/>
    <col min="6" max="6" width="12.00390625" style="0" bestFit="1" customWidth="1"/>
    <col min="7" max="7" width="17.7109375" style="0" bestFit="1" customWidth="1"/>
    <col min="8" max="8" width="14.28125" style="0" bestFit="1" customWidth="1"/>
    <col min="9" max="10" width="12.00390625" style="0" bestFit="1" customWidth="1"/>
    <col min="11" max="11" width="19.28125" style="0" bestFit="1" customWidth="1"/>
    <col min="12" max="12" width="12.00390625" style="0" bestFit="1" customWidth="1"/>
    <col min="13" max="14" width="12.00390625" style="0" customWidth="1"/>
    <col min="15" max="15" width="16.00390625" style="0" bestFit="1" customWidth="1"/>
    <col min="16" max="18" width="12.00390625" style="0" bestFit="1" customWidth="1"/>
    <col min="19" max="19" width="16.00390625" style="0" bestFit="1" customWidth="1"/>
    <col min="20" max="20" width="10.28125" style="0" customWidth="1"/>
  </cols>
  <sheetData>
    <row r="2" spans="1:18" s="28" customFormat="1" ht="12.75">
      <c r="A2" s="28" t="s">
        <v>60</v>
      </c>
      <c r="B2" s="28" t="s">
        <v>128</v>
      </c>
      <c r="D2" s="28" t="s">
        <v>133</v>
      </c>
      <c r="E2" s="28" t="s">
        <v>134</v>
      </c>
      <c r="F2" s="28" t="s">
        <v>13</v>
      </c>
      <c r="G2" s="28" t="s">
        <v>63</v>
      </c>
      <c r="H2" s="28" t="s">
        <v>62</v>
      </c>
      <c r="I2" s="28" t="s">
        <v>64</v>
      </c>
      <c r="J2" s="28" t="s">
        <v>90</v>
      </c>
      <c r="K2" s="28" t="s">
        <v>123</v>
      </c>
      <c r="L2" s="28" t="s">
        <v>101</v>
      </c>
      <c r="M2" s="28" t="s">
        <v>100</v>
      </c>
      <c r="N2" s="28" t="s">
        <v>104</v>
      </c>
      <c r="P2" s="28" t="s">
        <v>87</v>
      </c>
      <c r="Q2" s="28" t="s">
        <v>65</v>
      </c>
      <c r="R2" s="28" t="s">
        <v>66</v>
      </c>
    </row>
    <row r="3" spans="1:19" ht="12.75">
      <c r="A3" s="27" t="s">
        <v>61</v>
      </c>
      <c r="B3" s="27"/>
      <c r="D3" s="92" t="s">
        <v>61</v>
      </c>
      <c r="F3" s="27" t="s">
        <v>61</v>
      </c>
      <c r="G3" s="27" t="s">
        <v>61</v>
      </c>
      <c r="H3" s="27" t="s">
        <v>61</v>
      </c>
      <c r="I3" s="27" t="s">
        <v>61</v>
      </c>
      <c r="J3" s="27" t="s">
        <v>61</v>
      </c>
      <c r="K3" s="27" t="s">
        <v>61</v>
      </c>
      <c r="L3" s="27" t="s">
        <v>61</v>
      </c>
      <c r="M3" s="27" t="s">
        <v>61</v>
      </c>
      <c r="N3" s="92" t="s">
        <v>61</v>
      </c>
      <c r="O3" s="27" t="s">
        <v>61</v>
      </c>
      <c r="P3" s="27" t="s">
        <v>61</v>
      </c>
      <c r="Q3" s="27" t="s">
        <v>61</v>
      </c>
      <c r="R3" s="27" t="s">
        <v>61</v>
      </c>
      <c r="S3" s="27" t="s">
        <v>61</v>
      </c>
    </row>
    <row r="4" spans="1:20" ht="27" customHeight="1">
      <c r="A4" s="2" t="s">
        <v>81</v>
      </c>
      <c r="B4" s="65">
        <v>30</v>
      </c>
      <c r="C4" s="115" t="s">
        <v>80</v>
      </c>
      <c r="D4" s="117" t="s">
        <v>150</v>
      </c>
      <c r="E4" s="31">
        <v>30</v>
      </c>
      <c r="F4" s="67" t="s">
        <v>84</v>
      </c>
      <c r="G4" s="3" t="s">
        <v>1</v>
      </c>
      <c r="H4" s="16" t="s">
        <v>122</v>
      </c>
      <c r="I4" s="3" t="s">
        <v>38</v>
      </c>
      <c r="J4" s="87" t="s">
        <v>94</v>
      </c>
      <c r="K4" s="3" t="s">
        <v>124</v>
      </c>
      <c r="L4" s="3" t="s">
        <v>109</v>
      </c>
      <c r="M4" s="3" t="s">
        <v>109</v>
      </c>
      <c r="N4" s="3" t="s">
        <v>102</v>
      </c>
      <c r="O4" s="7" t="s">
        <v>34</v>
      </c>
      <c r="P4" s="3" t="s">
        <v>114</v>
      </c>
      <c r="Q4" s="68" t="s">
        <v>78</v>
      </c>
      <c r="R4" s="3" t="s">
        <v>44</v>
      </c>
      <c r="S4" s="8" t="s">
        <v>34</v>
      </c>
      <c r="T4" s="6"/>
    </row>
    <row r="5" spans="1:20" ht="44.25" customHeight="1">
      <c r="A5" s="2" t="s">
        <v>95</v>
      </c>
      <c r="B5" s="65">
        <v>30</v>
      </c>
      <c r="C5" s="115" t="s">
        <v>72</v>
      </c>
      <c r="D5" s="117" t="s">
        <v>139</v>
      </c>
      <c r="E5" s="31">
        <v>20</v>
      </c>
      <c r="F5" s="67" t="s">
        <v>77</v>
      </c>
      <c r="G5" s="3" t="s">
        <v>2</v>
      </c>
      <c r="H5" s="16" t="s">
        <v>121</v>
      </c>
      <c r="I5" s="3" t="s">
        <v>112</v>
      </c>
      <c r="J5" s="87" t="s">
        <v>111</v>
      </c>
      <c r="K5" s="3" t="s">
        <v>125</v>
      </c>
      <c r="L5" s="3" t="s">
        <v>19</v>
      </c>
      <c r="M5" s="3" t="s">
        <v>19</v>
      </c>
      <c r="N5" s="3" t="s">
        <v>103</v>
      </c>
      <c r="O5" s="7" t="s">
        <v>33</v>
      </c>
      <c r="P5" s="3" t="s">
        <v>115</v>
      </c>
      <c r="Q5" s="68" t="s">
        <v>42</v>
      </c>
      <c r="R5" s="3" t="s">
        <v>43</v>
      </c>
      <c r="S5" s="8" t="s">
        <v>33</v>
      </c>
      <c r="T5" s="6"/>
    </row>
    <row r="6" spans="1:20" ht="63.75">
      <c r="A6" s="2" t="s">
        <v>97</v>
      </c>
      <c r="B6" s="2">
        <v>20</v>
      </c>
      <c r="C6" s="115" t="s">
        <v>83</v>
      </c>
      <c r="D6" s="117" t="s">
        <v>140</v>
      </c>
      <c r="E6" s="31">
        <v>20</v>
      </c>
      <c r="F6" s="67" t="s">
        <v>85</v>
      </c>
      <c r="G6" s="3" t="s">
        <v>3</v>
      </c>
      <c r="H6" s="16" t="s">
        <v>120</v>
      </c>
      <c r="I6" s="3" t="s">
        <v>113</v>
      </c>
      <c r="J6" s="87" t="s">
        <v>110</v>
      </c>
      <c r="K6" s="3" t="s">
        <v>4</v>
      </c>
      <c r="L6" s="3" t="s">
        <v>4</v>
      </c>
      <c r="M6" s="3" t="s">
        <v>4</v>
      </c>
      <c r="N6" s="3" t="s">
        <v>19</v>
      </c>
      <c r="O6" s="7" t="s">
        <v>35</v>
      </c>
      <c r="P6" s="3" t="s">
        <v>71</v>
      </c>
      <c r="Q6" s="68" t="s">
        <v>41</v>
      </c>
      <c r="R6" s="3" t="s">
        <v>45</v>
      </c>
      <c r="S6" s="8" t="s">
        <v>35</v>
      </c>
      <c r="T6" s="6"/>
    </row>
    <row r="7" spans="1:20" ht="51">
      <c r="A7" s="65" t="s">
        <v>82</v>
      </c>
      <c r="B7" s="2">
        <v>20</v>
      </c>
      <c r="C7" s="117" t="s">
        <v>148</v>
      </c>
      <c r="D7" s="117" t="s">
        <v>141</v>
      </c>
      <c r="E7" s="31">
        <v>10</v>
      </c>
      <c r="F7" s="67" t="s">
        <v>86</v>
      </c>
      <c r="G7" s="3" t="s">
        <v>4</v>
      </c>
      <c r="H7" s="16" t="s">
        <v>4</v>
      </c>
      <c r="I7" s="3" t="s">
        <v>4</v>
      </c>
      <c r="J7" s="68" t="s">
        <v>4</v>
      </c>
      <c r="K7" s="16"/>
      <c r="L7" s="3"/>
      <c r="M7" s="3"/>
      <c r="N7" s="3" t="s">
        <v>4</v>
      </c>
      <c r="O7" s="7" t="s">
        <v>36</v>
      </c>
      <c r="P7" s="3" t="s">
        <v>4</v>
      </c>
      <c r="Q7" s="68" t="s">
        <v>79</v>
      </c>
      <c r="R7" s="3" t="s">
        <v>46</v>
      </c>
      <c r="S7" s="8" t="s">
        <v>37</v>
      </c>
      <c r="T7" s="6"/>
    </row>
    <row r="8" spans="1:20" ht="25.5">
      <c r="A8" s="2" t="s">
        <v>98</v>
      </c>
      <c r="B8" s="2">
        <v>10</v>
      </c>
      <c r="C8" s="116"/>
      <c r="D8" s="116" t="s">
        <v>4</v>
      </c>
      <c r="E8" s="3">
        <v>20</v>
      </c>
      <c r="F8" s="67" t="s">
        <v>4</v>
      </c>
      <c r="G8" s="3"/>
      <c r="H8" s="16"/>
      <c r="I8" s="3"/>
      <c r="J8" s="3"/>
      <c r="K8" s="16"/>
      <c r="L8" s="3"/>
      <c r="M8" s="3"/>
      <c r="N8" s="3"/>
      <c r="O8" s="4"/>
      <c r="P8" s="3"/>
      <c r="Q8" s="24" t="s">
        <v>4</v>
      </c>
      <c r="R8" s="3" t="s">
        <v>4</v>
      </c>
      <c r="S8" s="6"/>
      <c r="T8" s="6"/>
    </row>
    <row r="9" spans="1:20" ht="38.25">
      <c r="A9" s="2" t="s">
        <v>96</v>
      </c>
      <c r="B9" s="2">
        <v>10</v>
      </c>
      <c r="C9" s="3"/>
      <c r="D9" s="116" t="s">
        <v>137</v>
      </c>
      <c r="E9" s="3">
        <v>0</v>
      </c>
      <c r="F9" s="16"/>
      <c r="G9" s="3"/>
      <c r="H9" s="16"/>
      <c r="I9" s="3"/>
      <c r="J9" s="3"/>
      <c r="K9" s="16"/>
      <c r="L9" s="3"/>
      <c r="M9" s="3"/>
      <c r="N9" s="3"/>
      <c r="O9" s="4"/>
      <c r="P9" s="3"/>
      <c r="Q9" s="3"/>
      <c r="R9" s="3"/>
      <c r="S9" s="6"/>
      <c r="T9" s="6"/>
    </row>
    <row r="10" spans="1:20" ht="12.75">
      <c r="A10" s="2" t="s">
        <v>39</v>
      </c>
      <c r="B10" s="2">
        <v>50</v>
      </c>
      <c r="C10" s="3"/>
      <c r="D10" s="3"/>
      <c r="E10" s="3"/>
      <c r="F10" s="16"/>
      <c r="G10" s="3"/>
      <c r="H10" s="16"/>
      <c r="I10" s="3"/>
      <c r="J10" s="3"/>
      <c r="K10" s="16"/>
      <c r="L10" s="3"/>
      <c r="M10" s="3"/>
      <c r="N10" s="3"/>
      <c r="O10" s="4"/>
      <c r="P10" s="3"/>
      <c r="Q10" s="3"/>
      <c r="R10" s="3"/>
      <c r="S10" s="6"/>
      <c r="T10" s="6"/>
    </row>
    <row r="11" spans="1:20" ht="25.5">
      <c r="A11" s="2" t="s">
        <v>40</v>
      </c>
      <c r="B11" s="2">
        <v>50</v>
      </c>
      <c r="C11" s="3"/>
      <c r="D11" s="3"/>
      <c r="E11" s="3"/>
      <c r="F11" s="16"/>
      <c r="G11" s="3"/>
      <c r="H11" s="16"/>
      <c r="I11" s="3"/>
      <c r="J11" s="3"/>
      <c r="K11" s="16"/>
      <c r="L11" s="3"/>
      <c r="M11" s="3"/>
      <c r="N11" s="3"/>
      <c r="O11" s="4"/>
      <c r="P11" s="3"/>
      <c r="Q11" s="3"/>
      <c r="R11" s="3"/>
      <c r="S11" s="6"/>
      <c r="T11" s="6"/>
    </row>
    <row r="12" spans="1:20" ht="12.75">
      <c r="A12" s="65" t="s">
        <v>4</v>
      </c>
      <c r="B12" s="65">
        <v>20</v>
      </c>
      <c r="C12" s="3"/>
      <c r="D12" s="3"/>
      <c r="E12" s="3"/>
      <c r="F12" s="16"/>
      <c r="G12" s="3"/>
      <c r="H12" s="16"/>
      <c r="I12" s="3"/>
      <c r="J12" s="3"/>
      <c r="K12" s="16"/>
      <c r="L12" s="3"/>
      <c r="M12" s="3"/>
      <c r="N12" s="3"/>
      <c r="O12" s="4"/>
      <c r="P12" s="3"/>
      <c r="Q12" s="3"/>
      <c r="R12" s="3"/>
      <c r="S12" s="6"/>
      <c r="T12" s="6"/>
    </row>
    <row r="13" spans="3:20" ht="12.75">
      <c r="C13" s="3"/>
      <c r="D13" s="3"/>
      <c r="E13" s="3"/>
      <c r="F13" s="16"/>
      <c r="G13" s="3"/>
      <c r="H13" s="16"/>
      <c r="I13" s="3"/>
      <c r="J13" s="3"/>
      <c r="K13" s="16"/>
      <c r="L13" s="3"/>
      <c r="M13" s="3"/>
      <c r="N13" s="3"/>
      <c r="O13" s="4"/>
      <c r="P13" s="3"/>
      <c r="Q13" s="3"/>
      <c r="R13" s="3"/>
      <c r="S13" s="6"/>
      <c r="T13" s="6"/>
    </row>
    <row r="14" spans="1:20" ht="12.75">
      <c r="A14" s="65"/>
      <c r="B14" s="2"/>
      <c r="C14" s="3"/>
      <c r="D14" s="3"/>
      <c r="E14" s="3"/>
      <c r="F14" s="16"/>
      <c r="G14" s="3"/>
      <c r="H14" s="16"/>
      <c r="I14" s="3"/>
      <c r="J14" s="3"/>
      <c r="K14" s="16"/>
      <c r="L14" s="3"/>
      <c r="M14" s="3"/>
      <c r="N14" s="3"/>
      <c r="O14" s="4"/>
      <c r="P14" s="3"/>
      <c r="Q14" s="3"/>
      <c r="R14" s="3"/>
      <c r="S14" s="6"/>
      <c r="T14" s="6"/>
    </row>
    <row r="15" spans="2:20" ht="12.75">
      <c r="B15" s="2"/>
      <c r="C15" s="3"/>
      <c r="D15" s="3"/>
      <c r="E15" s="3"/>
      <c r="F15" s="16"/>
      <c r="G15" s="3"/>
      <c r="H15" s="16"/>
      <c r="I15" s="3"/>
      <c r="J15" s="3"/>
      <c r="K15" s="16"/>
      <c r="L15" s="3"/>
      <c r="M15" s="3"/>
      <c r="N15" s="3"/>
      <c r="O15" s="4"/>
      <c r="P15" s="3"/>
      <c r="Q15" s="3"/>
      <c r="R15" s="3"/>
      <c r="S15" s="6"/>
      <c r="T15" s="6"/>
    </row>
    <row r="16" ht="12.75">
      <c r="A16" s="2"/>
    </row>
    <row r="17" ht="12.75">
      <c r="A17" s="2"/>
    </row>
    <row r="18" ht="12.75">
      <c r="A18" s="2"/>
    </row>
    <row r="19" ht="12.75">
      <c r="A19" s="2"/>
    </row>
    <row r="20" ht="12.75">
      <c r="A20" s="2"/>
    </row>
    <row r="21" ht="12.75">
      <c r="A21" s="2"/>
    </row>
    <row r="22" ht="12.75">
      <c r="A22" s="65"/>
    </row>
  </sheetData>
  <sheetProtection/>
  <dataValidations count="1">
    <dataValidation type="list" allowBlank="1" showInputMessage="1" showErrorMessage="1" sqref="A3:B3">
      <formula1>$A$3:$A$12</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5.5">
      <c r="B1" s="33" t="s">
        <v>52</v>
      </c>
      <c r="C1" s="33"/>
      <c r="D1" s="37"/>
      <c r="E1" s="37"/>
      <c r="F1" s="37"/>
    </row>
    <row r="2" spans="2:6" ht="12.75">
      <c r="B2" s="33" t="s">
        <v>70</v>
      </c>
      <c r="C2" s="33"/>
      <c r="D2" s="37"/>
      <c r="E2" s="37"/>
      <c r="F2" s="37"/>
    </row>
    <row r="3" spans="2:6" ht="12.75">
      <c r="B3" s="34"/>
      <c r="C3" s="34"/>
      <c r="D3" s="38"/>
      <c r="E3" s="38"/>
      <c r="F3" s="38"/>
    </row>
    <row r="4" spans="2:6" ht="63.75">
      <c r="B4" s="34" t="s">
        <v>53</v>
      </c>
      <c r="C4" s="34"/>
      <c r="D4" s="38"/>
      <c r="E4" s="38"/>
      <c r="F4" s="38"/>
    </row>
    <row r="5" spans="2:6" ht="12.75">
      <c r="B5" s="34"/>
      <c r="C5" s="34"/>
      <c r="D5" s="38"/>
      <c r="E5" s="38"/>
      <c r="F5" s="38"/>
    </row>
    <row r="6" spans="2:6" ht="25.5">
      <c r="B6" s="33" t="s">
        <v>54</v>
      </c>
      <c r="C6" s="33"/>
      <c r="D6" s="37"/>
      <c r="E6" s="37" t="s">
        <v>55</v>
      </c>
      <c r="F6" s="37" t="s">
        <v>56</v>
      </c>
    </row>
    <row r="7" spans="2:6" ht="13.5" thickBot="1">
      <c r="B7" s="34"/>
      <c r="C7" s="34"/>
      <c r="D7" s="38"/>
      <c r="E7" s="38"/>
      <c r="F7" s="38"/>
    </row>
    <row r="8" spans="2:6" ht="39" thickBot="1">
      <c r="B8" s="35" t="s">
        <v>57</v>
      </c>
      <c r="C8" s="36"/>
      <c r="D8" s="39"/>
      <c r="E8" s="39">
        <v>2</v>
      </c>
      <c r="F8" s="40" t="s">
        <v>58</v>
      </c>
    </row>
    <row r="9" spans="2:6" ht="12.75">
      <c r="B9" s="34"/>
      <c r="C9" s="34"/>
      <c r="D9" s="38"/>
      <c r="E9" s="38"/>
      <c r="F9" s="38"/>
    </row>
    <row r="10" spans="2:6" ht="12.75">
      <c r="B10" s="34"/>
      <c r="C10" s="34"/>
      <c r="D10" s="38"/>
      <c r="E10" s="38"/>
      <c r="F10"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Lawrence Livermore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Paik</dc:creator>
  <cp:keywords/>
  <dc:description/>
  <cp:lastModifiedBy>Coop, ChemEng</cp:lastModifiedBy>
  <cp:lastPrinted>2015-06-12T18:50:33Z</cp:lastPrinted>
  <dcterms:created xsi:type="dcterms:W3CDTF">2007-03-15T16:55:18Z</dcterms:created>
  <dcterms:modified xsi:type="dcterms:W3CDTF">2017-03-02T14:46:23Z</dcterms:modified>
  <cp:category/>
  <cp:version/>
  <cp:contentType/>
  <cp:contentStatus/>
</cp:coreProperties>
</file>