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3260" windowHeight="9990" tabRatio="846" activeTab="0"/>
  </bookViews>
  <sheets>
    <sheet name="Instructions" sheetId="1" r:id="rId1"/>
    <sheet name="Commercial &amp; Industrial" sheetId="2" r:id="rId2"/>
    <sheet name="Lighting &amp; Signage" sheetId="3" r:id="rId3"/>
    <sheet name="Heating, Cooling &amp; Ventilation" sheetId="4" r:id="rId4"/>
    <sheet name="Home Appliances" sheetId="5" r:id="rId5"/>
    <sheet name="Consumer Electronics" sheetId="6" r:id="rId6"/>
    <sheet name="Office Equipment" sheetId="7" r:id="rId7"/>
    <sheet name="Summary &amp; Analysis" sheetId="8" r:id="rId8"/>
  </sheets>
  <definedNames>
    <definedName name="_xlnm._FilterDatabase" localSheetId="7" hidden="1">'Summary &amp; Analysis'!$A$38:$J$156</definedName>
  </definedNames>
  <calcPr fullCalcOnLoad="1"/>
</workbook>
</file>

<file path=xl/sharedStrings.xml><?xml version="1.0" encoding="utf-8"?>
<sst xmlns="http://schemas.openxmlformats.org/spreadsheetml/2006/main" count="534" uniqueCount="253">
  <si>
    <t>Commercial and Industrial Products</t>
  </si>
  <si>
    <t>Lighting and Signage</t>
  </si>
  <si>
    <t>Heating, Cooling and Ventilation</t>
  </si>
  <si>
    <t>Air Source Heat Pumps</t>
  </si>
  <si>
    <t>Subtotal</t>
  </si>
  <si>
    <t>Category</t>
  </si>
  <si>
    <t>Traffic Lights - 12" Red Ball Only</t>
  </si>
  <si>
    <t>Traffic Lights - 12" Red, Green, Amber</t>
  </si>
  <si>
    <t>Ceiling Fans w/ Light (1250 to 2499 cfm)</t>
  </si>
  <si>
    <t>Ceiling Fans w/o Light (1250 to 2499 cfm)</t>
  </si>
  <si>
    <t>Ceiling Fans w/ Light (2500 to 4999 cfm)</t>
  </si>
  <si>
    <t>Ceiling Fans w/ Light (5000+ cfm)</t>
  </si>
  <si>
    <t>Ceiling Fans w/o Light (2500 to 4999 cfm)</t>
  </si>
  <si>
    <t>Ceiling Fans w/o Light (5000+ cfm)</t>
  </si>
  <si>
    <t>Central Air Conditioners</t>
  </si>
  <si>
    <t>Ground Source Heat Pumps (closed loop)</t>
  </si>
  <si>
    <t>Ground Source Heat Pumps (open loop)</t>
  </si>
  <si>
    <t>Ground Source Heat Pumps (direct expansion)</t>
  </si>
  <si>
    <t>Vent Fans (range hoods, up to 500 cfm) w/ Light</t>
  </si>
  <si>
    <t>Vent Fans (bathroom, utility room fans (1-75 cfm) w/ Light</t>
  </si>
  <si>
    <t>Vent Fans (bathroom, utility room fans (75+ cfm) w/ Light</t>
  </si>
  <si>
    <t>Vent Fans (range hoods, up to 500 cfm) w/o Light</t>
  </si>
  <si>
    <t>Vent Fans (bathroom, utility room fans (1-75 cfm) w/o Light</t>
  </si>
  <si>
    <t>Vent Fans (bathroom, utility room fans (75+ cfm) w/o Light</t>
  </si>
  <si>
    <t>Home Appliances</t>
  </si>
  <si>
    <t>Bottled-Water Coolers (cold only bottled units)</t>
  </si>
  <si>
    <t>Bottled-Water Coolers (hot and cold bottled units)</t>
  </si>
  <si>
    <t>Clothes Washers</t>
  </si>
  <si>
    <t>Dehumidifiers (&lt;10 L/day capacity)</t>
  </si>
  <si>
    <t>Dehumidifiers (11-25 L/day capacity)</t>
  </si>
  <si>
    <t>Dehumidifiers (26-35 L/day capacity)</t>
  </si>
  <si>
    <t>Dehumidifiers (36-57 L/day capacity)</t>
  </si>
  <si>
    <t>Freezers (upright w/ manual defrost)</t>
  </si>
  <si>
    <t>Freezers (upright w/ automatic defrost)</t>
  </si>
  <si>
    <t>Freezers (chest freezers and all others except compact freezers)</t>
  </si>
  <si>
    <t>Freezers (compact upright w/ manual defrost)</t>
  </si>
  <si>
    <t>Freezers (compact upright w/ automatic defrost)</t>
  </si>
  <si>
    <t>Freezers (compact chest freezers and all others)</t>
  </si>
  <si>
    <t>Refrigerators (all refrigerators with automatic defrost)</t>
  </si>
  <si>
    <t>Consumer Electronics</t>
  </si>
  <si>
    <t>Cassette Decks</t>
  </si>
  <si>
    <t>CD Players / Changers</t>
  </si>
  <si>
    <t>DVD Players</t>
  </si>
  <si>
    <t>Racks Systems</t>
  </si>
  <si>
    <t>Stereo Receivers</t>
  </si>
  <si>
    <t>Televisions</t>
  </si>
  <si>
    <t>TV/VCR Combination Units</t>
  </si>
  <si>
    <t>Video Cassette Recorders</t>
  </si>
  <si>
    <t>Office Equipment</t>
  </si>
  <si>
    <t>Fax Machines</t>
  </si>
  <si>
    <t>Mailing Machines</t>
  </si>
  <si>
    <t>Printer-Fax Machines</t>
  </si>
  <si>
    <t>Scanners</t>
  </si>
  <si>
    <t>to</t>
  </si>
  <si>
    <t>PRODUCT MENU</t>
  </si>
  <si>
    <t>Summary &amp; Analysis</t>
  </si>
  <si>
    <t>Instructions</t>
  </si>
  <si>
    <t>Equipment Procured in Reporting Period</t>
  </si>
  <si>
    <t>Total Number</t>
  </si>
  <si>
    <t>Energy (kWh)</t>
  </si>
  <si>
    <t>CO2e (kg)</t>
  </si>
  <si>
    <t>Assumed Product Lifetime</t>
  </si>
  <si>
    <t>(years)</t>
  </si>
  <si>
    <t>Number that were ENERGY STAR qualified</t>
  </si>
  <si>
    <t>Categories</t>
  </si>
  <si>
    <t>Totals</t>
  </si>
  <si>
    <t>Subtotal (electric)</t>
  </si>
  <si>
    <t>Subtotal (gas)</t>
  </si>
  <si>
    <t>Heating, Cooling and Ventilation (electric)</t>
  </si>
  <si>
    <t>Heating, Cooling and Ventilation (gas)</t>
  </si>
  <si>
    <t>Electric</t>
  </si>
  <si>
    <t>Natural Gas</t>
  </si>
  <si>
    <t>Energy (GJ)</t>
  </si>
  <si>
    <t>CFL (10 W CFL instead of a 40 W incandescent)</t>
  </si>
  <si>
    <t>CFL (15 W CFL instead of a 60 W incandescent)</t>
  </si>
  <si>
    <t>CFL (20 W CFL instead of a 75 W incandescent)</t>
  </si>
  <si>
    <t>CFL (29 W CFL instead of a 100 W incandescent)</t>
  </si>
  <si>
    <t>CFL (38 W CFL instead of a 150 W incandescent)</t>
  </si>
  <si>
    <t>Lighting and Signage (ENERGY STAR)</t>
  </si>
  <si>
    <t>January</t>
  </si>
  <si>
    <t>February</t>
  </si>
  <si>
    <t>March</t>
  </si>
  <si>
    <t>April</t>
  </si>
  <si>
    <t>May</t>
  </si>
  <si>
    <t>June</t>
  </si>
  <si>
    <t>July</t>
  </si>
  <si>
    <t>August</t>
  </si>
  <si>
    <t>September</t>
  </si>
  <si>
    <t>October</t>
  </si>
  <si>
    <t>November</t>
  </si>
  <si>
    <t>December</t>
  </si>
  <si>
    <t>Reporting period (use drop-down lists):</t>
  </si>
  <si>
    <t>NA</t>
  </si>
  <si>
    <t>National Average</t>
  </si>
  <si>
    <t>AB</t>
  </si>
  <si>
    <t>Alberta</t>
  </si>
  <si>
    <t>BC</t>
  </si>
  <si>
    <t>British Columbia</t>
  </si>
  <si>
    <t>LB</t>
  </si>
  <si>
    <t>Labrador</t>
  </si>
  <si>
    <t>MB</t>
  </si>
  <si>
    <t>Manitoba</t>
  </si>
  <si>
    <t>NB</t>
  </si>
  <si>
    <t>New Brunswick</t>
  </si>
  <si>
    <t>NF</t>
  </si>
  <si>
    <t>Newfoundland</t>
  </si>
  <si>
    <t>NN</t>
  </si>
  <si>
    <t>Nunavut</t>
  </si>
  <si>
    <t>NS</t>
  </si>
  <si>
    <t>Nova Scotia</t>
  </si>
  <si>
    <t>NT</t>
  </si>
  <si>
    <t>Northwest Territories</t>
  </si>
  <si>
    <t>ON</t>
  </si>
  <si>
    <t>Ontario</t>
  </si>
  <si>
    <t>PE</t>
  </si>
  <si>
    <t>Prince Edward Island</t>
  </si>
  <si>
    <t>QC</t>
  </si>
  <si>
    <t>Quebec</t>
  </si>
  <si>
    <t>SK</t>
  </si>
  <si>
    <t>Saskatchewan</t>
  </si>
  <si>
    <t>YK</t>
  </si>
  <si>
    <t>Yukon</t>
  </si>
  <si>
    <t>Electricity ($/kWh):</t>
  </si>
  <si>
    <t>Cost ($)</t>
  </si>
  <si>
    <t>Province (use drop-down list):</t>
  </si>
  <si>
    <t>Use default electricity rate?</t>
  </si>
  <si>
    <t>Use default natural gas price?</t>
  </si>
  <si>
    <t>Yes</t>
  </si>
  <si>
    <t>No</t>
  </si>
  <si>
    <t>GHG Equivalent Savings</t>
  </si>
  <si>
    <t># of cars removed</t>
  </si>
  <si>
    <t># of trees planted</t>
  </si>
  <si>
    <t>Estimated Annual Savings</t>
  </si>
  <si>
    <t>Estimated Lifetime Savings</t>
  </si>
  <si>
    <t>Estimated Annual Unit Savings</t>
  </si>
  <si>
    <t>Payback Period</t>
  </si>
  <si>
    <t>Procurement List</t>
  </si>
  <si>
    <t>Total Items</t>
  </si>
  <si>
    <t>ENERGY STAR</t>
  </si>
  <si>
    <t>Company Name:</t>
  </si>
  <si>
    <t>Address:</t>
  </si>
  <si>
    <t>Phone Number:</t>
  </si>
  <si>
    <t>E-mail:</t>
  </si>
  <si>
    <t>Electricity Rate</t>
  </si>
  <si>
    <t>Natural Gas Price</t>
  </si>
  <si>
    <t>$/kWh</t>
  </si>
  <si>
    <t>$/GJ</t>
  </si>
  <si>
    <t>University of ??????</t>
  </si>
  <si>
    <t>info@university.ca</t>
  </si>
  <si>
    <t>Esimated Annual Savings</t>
  </si>
  <si>
    <t>For information on NRCan’s ENERGY STAR initiative, click:</t>
  </si>
  <si>
    <t>For information on purchasing ENERGY STAR qualified products, click:</t>
  </si>
  <si>
    <t>To perform detailed savings calculations, comparing specific equipment configurations, click:</t>
  </si>
  <si>
    <t>This reporting tool generates approximate potential annual and lifetime energy, cost and GHG emissions savings, resulting from the procurement of ENERGY STAR qualified products over comparable non-qualified products.  It is based on estimates of average energy consumption of ENERGY STAR qualified vs. non-qualified products, default product lifecycles and CO2 emissions factors that are built into Natural Resources Canada’s ENERGY STAR Simple Savings Calculator (v3.0). It requires the following data inputs from users: reporting period, local electricity and natural gas rates and the numbers of products procured.  The reporting tool does not allow users to input data (such as purchase cost, size, volume, energy factors, etc.) about specific makes or models.  The reporting tool does not compare purchase costs, energy/cost/emissions savings or payback periods between specific makes or models procured.</t>
  </si>
  <si>
    <t>Computers and LCD Monitors</t>
  </si>
  <si>
    <t>Computers and CRT Monitors</t>
  </si>
  <si>
    <t>Multi-Functional Devices (0-10 ppm)</t>
  </si>
  <si>
    <t>Multi-Functional Devices (11-20 ppm)</t>
  </si>
  <si>
    <t>Multi-Functional Devices (21-44 ppm)</t>
  </si>
  <si>
    <t>Multi-Functional Devices (45-99 ppm)</t>
  </si>
  <si>
    <t>Multi-Functional Devices (&gt;100 ppm)</t>
  </si>
  <si>
    <t>Multi-Functional Devices: Inkjet</t>
  </si>
  <si>
    <t>Monochrome Laser Printers (0-10 ppm)</t>
  </si>
  <si>
    <t>Monochrome Laser Printers (11-20 ppm)</t>
  </si>
  <si>
    <t>Monochrome Laser Printers (31-40 ppm)</t>
  </si>
  <si>
    <t>Monochrome Laser Printers (21-30 ppm)</t>
  </si>
  <si>
    <t>Monochrome Laser Printers (&gt;40 ppm)</t>
  </si>
  <si>
    <t>Inkjet Printers</t>
  </si>
  <si>
    <t>High-End Colour Printers</t>
  </si>
  <si>
    <t>Wide-Format Printers</t>
  </si>
  <si>
    <t>Refrigerators (top freezer, w/o through-door ice service, auto-defrost)</t>
  </si>
  <si>
    <t>Refrigerators (side freezer, w/o through-door ice service, auto-defrost)</t>
  </si>
  <si>
    <t>Refrigerators (bottom freezer, w/o through-door ice service, auto-defrost)</t>
  </si>
  <si>
    <t>Refrigerators (bottom freezer, w/ through-door ice service, auto-defrost)</t>
  </si>
  <si>
    <t>Refrigerators (side freezer w/ through-door ice service, auto-defrost)</t>
  </si>
  <si>
    <t>Refrigerators (top freezer w/ through-door ice service, auto-defrost)</t>
  </si>
  <si>
    <t>Refrigerators (compact refrigerator and refrigerator-freezers with manual defrost)</t>
  </si>
  <si>
    <t>Chest freezer, auto defrost</t>
  </si>
  <si>
    <t>Dishwashers (standard)</t>
  </si>
  <si>
    <t>Dishwashers (compact)</t>
  </si>
  <si>
    <t>Reach-in Refrigerator Cabinets (w/ no doors)</t>
  </si>
  <si>
    <t>Commercial and Industrial Products (electric)</t>
  </si>
  <si>
    <t>Commercial and Industrial Products (gas)</t>
  </si>
  <si>
    <t>Natural Gas Fryers</t>
  </si>
  <si>
    <t>Electric Steam Cookers (3 pan)</t>
  </si>
  <si>
    <t>Electric Steam Cookers (5 pan)</t>
  </si>
  <si>
    <t>Electric Steam Cookers (4 pan)</t>
  </si>
  <si>
    <t>Electric Steam Cookers (6 pan)</t>
  </si>
  <si>
    <t>Natural Gas Steam Cookers (3 pan)</t>
  </si>
  <si>
    <t>Natural Gas Steam Cookers (4 pan)</t>
  </si>
  <si>
    <t>Natural Gas Steam Cookers (5 pan)</t>
  </si>
  <si>
    <t>Natural Gas Steam Cookers (6 pan)</t>
  </si>
  <si>
    <t>Electric Fryers</t>
  </si>
  <si>
    <t>Hot Food Holding Cabinets</t>
  </si>
  <si>
    <t>Commercial Heat Pumps (65,000 to 135,000 Btu/hr)</t>
  </si>
  <si>
    <t>Commercial Heat Pumps (135,000 to 250,000 Btu/hr)</t>
  </si>
  <si>
    <t>Commercial Air Conditioners (65,000 to 135,000 Btu/hr)</t>
  </si>
  <si>
    <t>Commercial Air Conditioners (135,000 to 250,000 Btu/hr)</t>
  </si>
  <si>
    <t>Room Air Conditioners Window-mounted (louvred side, &lt;6,000 Btu/hr)</t>
  </si>
  <si>
    <t>Room Air Conditioners Window-mounted (louvred side, 6,000 to 7,999 Btu/hr)</t>
  </si>
  <si>
    <t>Room Air Conditioners Window-mounted (louvred side, 8,000 to 13,999 Btu/hr)</t>
  </si>
  <si>
    <t>Room Air Conditioners Window-mounted (louvred side, 14,000 to 19,999 Btu/hr)</t>
  </si>
  <si>
    <t>Room Air Conditioners Window-mounted (louvred side, 20,000+ Btu/hr)</t>
  </si>
  <si>
    <t>Room Air Conditioners Through-the-wall (no louvred sides, &lt;6,000 Btu/hr)</t>
  </si>
  <si>
    <t>Room Air Conditioners Through-the-wall (no louvred sides, 6,000 to 7,999 Btu/hr)</t>
  </si>
  <si>
    <t>Room Air Conditioners Through-the-wall (no louvred sides, 8,000 to 13,999 Btu/hr)</t>
  </si>
  <si>
    <t>Room Air Conditioners Through-the-wall (no louvred sides, 14,000 to 19,999 Btu/hr)</t>
  </si>
  <si>
    <t>Room Air Conditioners Through-the-wall (no louvred sides, 20,000+ Btu/hr)</t>
  </si>
  <si>
    <t>Room Air Conditioners Window-mounted (casement only)</t>
  </si>
  <si>
    <t>Room Air Conditioners Window-mounted (casement slider)</t>
  </si>
  <si>
    <t>Residential Gas Furnaces</t>
  </si>
  <si>
    <t>Heating, Cooling and Ventilation (oil)</t>
  </si>
  <si>
    <t>Subtotal (oil)</t>
  </si>
  <si>
    <t>Residential Oil Furnaces</t>
  </si>
  <si>
    <t>Residential Gas Boilers</t>
  </si>
  <si>
    <t>Residential Oil Boilers</t>
  </si>
  <si>
    <t>Use default fuel oil (diesel) price?</t>
  </si>
  <si>
    <t>$/L</t>
  </si>
  <si>
    <t>Fuel Oil (Diesel)</t>
  </si>
  <si>
    <t>Total Electric + Natural Gas + Fuel Oil Savings</t>
  </si>
  <si>
    <t>Vending Machines</t>
  </si>
  <si>
    <t>C02-equivalent Emissions Factors</t>
  </si>
  <si>
    <t>Electricity CO2 equivalent emissions factor (kg/kWh)</t>
  </si>
  <si>
    <t>kg/kWh</t>
  </si>
  <si>
    <t>Natural Gas CO2 equivalent emissions factors (kg/GJ)</t>
  </si>
  <si>
    <t>kg/GJ</t>
  </si>
  <si>
    <t>Fuel Oil (Diesel) CO2 equivalent emissions factors (kg/L)</t>
  </si>
  <si>
    <t>Refrigerators (w/ solid doors)</t>
  </si>
  <si>
    <t>Refrigerators (w/ transparent doors)</t>
  </si>
  <si>
    <t>Refrigerator-Freezers (w/ solid doors)</t>
  </si>
  <si>
    <t>Freezers (w/ solid doors)</t>
  </si>
  <si>
    <t>Freezers (w/ transparent doors)</t>
  </si>
  <si>
    <t>Demand Cost ($/kW month)</t>
  </si>
  <si>
    <t>Demand Cost of Electricity ($/kW mo.)</t>
  </si>
  <si>
    <t>Natural Gas Price ($/GJ)</t>
  </si>
  <si>
    <t>Water Price ($/m^3)</t>
  </si>
  <si>
    <t>Use default water price?</t>
  </si>
  <si>
    <t>Fuel Oil (Diesel) Price</t>
  </si>
  <si>
    <t>Use default demand cost of electricity?</t>
  </si>
  <si>
    <t>Photocopiers (low speed, 0-20 copies per min.)</t>
  </si>
  <si>
    <t>Photocopiers (medium speed, 21-44 copies per min.)</t>
  </si>
  <si>
    <t>Photocopiers (high speed, &gt;45+ copies per min.)</t>
  </si>
  <si>
    <t>Water Price</t>
  </si>
  <si>
    <t>Demand Cost of Electricity</t>
  </si>
  <si>
    <t>$/m^3</t>
  </si>
  <si>
    <t>$/kW mo.</t>
  </si>
  <si>
    <t>Initial Cost</t>
  </si>
  <si>
    <t>Energy Star ($)</t>
  </si>
  <si>
    <t>Non-Energy Star
($)</t>
  </si>
  <si>
    <t>Lifetime Maintenance and Replacement Bulbs</t>
  </si>
  <si>
    <t>Fuel Oil Price</t>
  </si>
  <si>
    <t>CO2e = CO2 equivalent = carbon dioxide emissions measured as energy consumption * standard conversion factors in kg/kWh for electricity or kg/GJ for natural gas or fuel oil</t>
  </si>
  <si>
    <t>INSTRUCTIONS FOR THE ENERGY STAR SIMPLE SAVINGS SUMMARY TOOL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</si>
</sst>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_ ;\-0\ "/>
    <numFmt numFmtId="169" formatCode="#,##0_ ;\-#,##0\ "/>
    <numFmt numFmtId="170" formatCode="0_ ;[Red]\-0\ "/>
    <numFmt numFmtId="171" formatCode="_-&quot;$&quot;* #,##0_-;\-&quot;$&quot;* #,##0_-;_-&quot;$&quot;* &quot;-&quot;??_-;_-@_-"/>
    <numFmt numFmtId="172" formatCode="[$-1009]mmmm\ d\,\ yyyy"/>
    <numFmt numFmtId="173" formatCode="mm/yyyy"/>
    <numFmt numFmtId="174" formatCode="mmm\-yyyy"/>
    <numFmt numFmtId="175" formatCode="mm/yy"/>
    <numFmt numFmtId="176" formatCode=";;;"/>
    <numFmt numFmtId="177" formatCode="\:"/>
    <numFmt numFmtId="178" formatCode="0.0"/>
    <numFmt numFmtId="179" formatCode="#,##0.0"/>
    <numFmt numFmtId="180" formatCode="&quot;$&quot;#,##0"/>
    <numFmt numFmtId="181" formatCode="0.0000"/>
    <numFmt numFmtId="182" formatCode="0.000"/>
    <numFmt numFmtId="183" formatCode="#,##0.000"/>
  </numFmts>
  <fonts count="49">
    <font>
      <sz val="10"/>
      <name val="Arial"/>
      <family val="0"/>
    </font>
    <font>
      <sz val="8"/>
      <name val="Arial"/>
      <family val="0"/>
    </font>
    <font>
      <b/>
      <sz val="10"/>
      <name val="Arial"/>
      <family val="2"/>
    </font>
    <font>
      <b/>
      <i/>
      <sz val="10"/>
      <name val="Arial"/>
      <family val="2"/>
    </font>
    <font>
      <b/>
      <sz val="10"/>
      <color indexed="9"/>
      <name val="Arial"/>
      <family val="2"/>
    </font>
    <font>
      <u val="single"/>
      <sz val="10"/>
      <color indexed="12"/>
      <name val="Arial"/>
      <family val="0"/>
    </font>
    <font>
      <u val="single"/>
      <sz val="10"/>
      <color indexed="36"/>
      <name val="Arial"/>
      <family val="0"/>
    </font>
    <font>
      <b/>
      <i/>
      <sz val="16"/>
      <name val="Arial"/>
      <family val="2"/>
    </font>
    <font>
      <sz val="20"/>
      <color indexed="9"/>
      <name val="Arial"/>
      <family val="2"/>
    </font>
    <font>
      <sz val="10"/>
      <color indexed="8"/>
      <name val="Arial"/>
      <family val="2"/>
    </font>
    <font>
      <b/>
      <sz val="13"/>
      <color indexed="9"/>
      <name val="Arial"/>
      <family val="2"/>
    </font>
    <font>
      <sz val="9"/>
      <name val="Arial"/>
      <family val="0"/>
    </font>
    <font>
      <sz val="10"/>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color indexed="63"/>
      </bottom>
    </border>
    <border>
      <left style="hair"/>
      <right style="hair"/>
      <top style="hair"/>
      <bottom style="hair"/>
    </border>
    <border>
      <left style="medium"/>
      <right style="medium"/>
      <top>
        <color indexed="63"/>
      </top>
      <bottom style="medium"/>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style="hair"/>
    </border>
    <border>
      <left style="medium"/>
      <right style="hair"/>
      <top style="hair"/>
      <bottom style="hair"/>
    </border>
    <border>
      <left style="hair"/>
      <right style="medium"/>
      <top style="hair"/>
      <bottom style="hair"/>
    </border>
    <border>
      <left style="medium"/>
      <right style="hair"/>
      <top style="medium"/>
      <bottom style="hair"/>
    </border>
    <border>
      <left style="hair"/>
      <right style="medium"/>
      <top style="medium"/>
      <bottom style="hair"/>
    </border>
    <border>
      <left style="medium"/>
      <right style="hair"/>
      <top style="hair"/>
      <bottom style="medium"/>
    </border>
    <border>
      <left style="hair"/>
      <right style="hair"/>
      <top style="medium"/>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color indexed="63"/>
      </left>
      <right style="hair"/>
      <top style="hair"/>
      <bottom style="medium"/>
    </border>
    <border>
      <left style="thin"/>
      <right style="thin"/>
      <top style="thin"/>
      <bottom style="thin"/>
    </border>
    <border>
      <left style="medium"/>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medium"/>
      <top style="hair"/>
      <bottom>
        <color indexed="63"/>
      </bottom>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medium"/>
      <top>
        <color indexed="63"/>
      </top>
      <bottom style="hair"/>
    </border>
    <border>
      <left style="medium"/>
      <right style="hair"/>
      <top style="medium"/>
      <bottom style="medium"/>
    </border>
    <border>
      <left style="hair"/>
      <right>
        <color indexed="63"/>
      </right>
      <top style="medium"/>
      <bottom style="medium"/>
    </border>
    <border>
      <left style="medium"/>
      <right>
        <color indexed="63"/>
      </right>
      <top style="medium"/>
      <bottom style="medium"/>
    </border>
    <border>
      <left style="hair"/>
      <right style="medium"/>
      <top style="medium"/>
      <bottom style="medium"/>
    </border>
    <border>
      <left style="thin"/>
      <right>
        <color indexed="63"/>
      </right>
      <top style="thin"/>
      <bottom style="thin"/>
    </border>
    <border>
      <left style="medium"/>
      <right style="hair"/>
      <top>
        <color indexed="63"/>
      </top>
      <bottom style="medium"/>
    </border>
    <border>
      <left style="medium"/>
      <right style="hair"/>
      <top style="hair"/>
      <bottom style="thin">
        <color indexed="22"/>
      </bottom>
    </border>
    <border>
      <left style="medium"/>
      <right style="hair"/>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hair"/>
      <bottom style="medium"/>
    </border>
    <border>
      <left style="medium"/>
      <right>
        <color indexed="63"/>
      </right>
      <top style="hair"/>
      <bottom>
        <color indexed="63"/>
      </bottom>
    </border>
    <border>
      <left style="medium"/>
      <right>
        <color indexed="63"/>
      </right>
      <top style="hair"/>
      <bottom style="hair"/>
    </border>
    <border>
      <left style="medium"/>
      <right>
        <color indexed="63"/>
      </right>
      <top>
        <color indexed="63"/>
      </top>
      <bottom style="hair"/>
    </border>
    <border>
      <left style="hair"/>
      <right style="medium"/>
      <top style="medium"/>
      <bottom>
        <color indexed="63"/>
      </bottom>
    </border>
    <border>
      <left style="medium"/>
      <right>
        <color indexed="63"/>
      </right>
      <top style="medium"/>
      <bottom>
        <color indexed="63"/>
      </bottom>
    </border>
    <border>
      <left style="hair"/>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hair"/>
      <right>
        <color indexed="63"/>
      </right>
      <top style="medium"/>
      <bottom style="hair"/>
    </border>
    <border>
      <left>
        <color indexed="63"/>
      </left>
      <right style="hair"/>
      <top style="medium"/>
      <bottom style="hair"/>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hair"/>
      <right style="hair"/>
      <top>
        <color indexed="63"/>
      </top>
      <bottom>
        <color indexed="63"/>
      </bottom>
    </border>
    <border>
      <left style="hair"/>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medium"/>
    </border>
    <border>
      <left>
        <color indexed="63"/>
      </left>
      <right style="medium"/>
      <top style="hair"/>
      <bottom style="medium"/>
    </border>
    <border>
      <left>
        <color indexed="63"/>
      </left>
      <right style="medium"/>
      <top style="hair"/>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hair"/>
      <top style="hair"/>
      <bottom>
        <color indexed="63"/>
      </bottom>
    </border>
    <border>
      <left>
        <color indexed="63"/>
      </left>
      <right style="medium"/>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12">
    <xf numFmtId="0" fontId="0" fillId="0" borderId="0" xfId="0" applyAlignment="1">
      <alignment/>
    </xf>
    <xf numFmtId="0" fontId="0" fillId="0" borderId="0" xfId="0" applyBorder="1" applyAlignment="1">
      <alignment/>
    </xf>
    <xf numFmtId="0" fontId="2" fillId="0" borderId="10" xfId="53" applyFont="1" applyBorder="1" applyAlignment="1" applyProtection="1">
      <alignment/>
      <protection/>
    </xf>
    <xf numFmtId="0" fontId="2" fillId="33" borderId="10" xfId="53" applyFont="1" applyFill="1" applyBorder="1" applyAlignment="1" applyProtection="1">
      <alignment/>
      <protection/>
    </xf>
    <xf numFmtId="0" fontId="8" fillId="34" borderId="11" xfId="0" applyFont="1" applyFill="1" applyBorder="1" applyAlignment="1" applyProtection="1">
      <alignment/>
      <protection/>
    </xf>
    <xf numFmtId="0" fontId="2" fillId="0" borderId="10" xfId="53" applyFont="1" applyBorder="1" applyAlignment="1" applyProtection="1">
      <alignment horizontal="left"/>
      <protection/>
    </xf>
    <xf numFmtId="3" fontId="0" fillId="35" borderId="12" xfId="0" applyNumberFormat="1" applyFont="1" applyFill="1" applyBorder="1" applyAlignment="1" applyProtection="1">
      <alignment/>
      <protection locked="0"/>
    </xf>
    <xf numFmtId="3" fontId="0" fillId="35" borderId="12" xfId="44" applyNumberFormat="1" applyFill="1" applyBorder="1" applyAlignment="1" applyProtection="1">
      <alignment/>
      <protection/>
    </xf>
    <xf numFmtId="0" fontId="2" fillId="33" borderId="12" xfId="0" applyFont="1" applyFill="1" applyBorder="1" applyAlignment="1" applyProtection="1">
      <alignment horizontal="center"/>
      <protection/>
    </xf>
    <xf numFmtId="0" fontId="2" fillId="33" borderId="12" xfId="0" applyFont="1" applyFill="1" applyBorder="1" applyAlignment="1" applyProtection="1">
      <alignment horizontal="center" wrapText="1"/>
      <protection/>
    </xf>
    <xf numFmtId="0" fontId="2" fillId="33" borderId="13" xfId="53" applyFont="1" applyFill="1" applyBorder="1" applyAlignment="1" applyProtection="1">
      <alignment horizontal="left"/>
      <protection/>
    </xf>
    <xf numFmtId="3" fontId="0" fillId="0" borderId="12" xfId="0" applyNumberFormat="1" applyFont="1" applyFill="1" applyBorder="1" applyAlignment="1" applyProtection="1">
      <alignment/>
      <protection/>
    </xf>
    <xf numFmtId="0" fontId="7"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vertical="top" wrapText="1"/>
      <protection/>
    </xf>
    <xf numFmtId="14" fontId="0" fillId="0" borderId="0" xfId="0" applyNumberFormat="1" applyAlignment="1" applyProtection="1">
      <alignment/>
      <protection/>
    </xf>
    <xf numFmtId="3" fontId="0" fillId="35" borderId="12" xfId="0" applyNumberFormat="1" applyFont="1" applyFill="1" applyBorder="1" applyAlignment="1" applyProtection="1">
      <alignment/>
      <protection/>
    </xf>
    <xf numFmtId="0" fontId="0" fillId="0" borderId="0" xfId="0" applyBorder="1" applyAlignment="1" applyProtection="1">
      <alignment vertical="top" wrapText="1"/>
      <protection/>
    </xf>
    <xf numFmtId="0" fontId="0" fillId="0" borderId="0" xfId="0" applyAlignment="1" applyProtection="1">
      <alignment/>
      <protection/>
    </xf>
    <xf numFmtId="0" fontId="2" fillId="0" borderId="0" xfId="53" applyFont="1" applyFill="1" applyBorder="1" applyAlignment="1" applyProtection="1">
      <alignment horizontal="left"/>
      <protection/>
    </xf>
    <xf numFmtId="0" fontId="4" fillId="34" borderId="0" xfId="0" applyFont="1" applyFill="1" applyBorder="1" applyAlignment="1" applyProtection="1">
      <alignment horizontal="left" vertical="center" wrapText="1"/>
      <protection/>
    </xf>
    <xf numFmtId="0" fontId="4" fillId="34" borderId="0" xfId="0" applyNumberFormat="1" applyFont="1" applyFill="1" applyBorder="1" applyAlignment="1" applyProtection="1">
      <alignment horizontal="right" vertical="center" wrapText="1"/>
      <protection locked="0"/>
    </xf>
    <xf numFmtId="0" fontId="4" fillId="34" borderId="0" xfId="0" applyFont="1" applyFill="1" applyBorder="1" applyAlignment="1" applyProtection="1">
      <alignment horizontal="left" vertical="center" wrapText="1"/>
      <protection locked="0"/>
    </xf>
    <xf numFmtId="0" fontId="4"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right" vertical="center" wrapText="1"/>
      <protection locked="0"/>
    </xf>
    <xf numFmtId="0" fontId="4" fillId="34" borderId="14" xfId="0" applyFont="1" applyFill="1" applyBorder="1" applyAlignment="1" applyProtection="1">
      <alignment horizontal="left"/>
      <protection/>
    </xf>
    <xf numFmtId="0" fontId="4" fillId="34" borderId="0" xfId="0" applyFont="1" applyFill="1" applyBorder="1" applyAlignment="1" applyProtection="1">
      <alignment horizontal="center"/>
      <protection locked="0"/>
    </xf>
    <xf numFmtId="0" fontId="4" fillId="34" borderId="15" xfId="0" applyFont="1" applyFill="1" applyBorder="1" applyAlignment="1" applyProtection="1">
      <alignment horizontal="left" indent="1"/>
      <protection hidden="1" locked="0"/>
    </xf>
    <xf numFmtId="0" fontId="4" fillId="34" borderId="15" xfId="0" applyFont="1" applyFill="1" applyBorder="1" applyAlignment="1" applyProtection="1">
      <alignment horizontal="left"/>
      <protection hidden="1"/>
    </xf>
    <xf numFmtId="0" fontId="4" fillId="34" borderId="16" xfId="0" applyFont="1" applyFill="1" applyBorder="1" applyAlignment="1" applyProtection="1">
      <alignment horizontal="center"/>
      <protection locked="0"/>
    </xf>
    <xf numFmtId="180" fontId="0" fillId="35" borderId="12" xfId="44" applyNumberFormat="1" applyFill="1" applyBorder="1" applyAlignment="1" applyProtection="1">
      <alignment/>
      <protection/>
    </xf>
    <xf numFmtId="180" fontId="0" fillId="0" borderId="12" xfId="0" applyNumberFormat="1" applyFont="1" applyFill="1" applyBorder="1" applyAlignment="1" applyProtection="1">
      <alignment/>
      <protection/>
    </xf>
    <xf numFmtId="0" fontId="2" fillId="33" borderId="14" xfId="0" applyFont="1" applyFill="1" applyBorder="1" applyAlignment="1" applyProtection="1">
      <alignment horizontal="center"/>
      <protection/>
    </xf>
    <xf numFmtId="3" fontId="0" fillId="35" borderId="14" xfId="0" applyNumberFormat="1" applyFont="1" applyFill="1" applyBorder="1" applyAlignment="1" applyProtection="1">
      <alignment/>
      <protection/>
    </xf>
    <xf numFmtId="0" fontId="2" fillId="33" borderId="17" xfId="0" applyFont="1" applyFill="1" applyBorder="1" applyAlignment="1" applyProtection="1">
      <alignment horizontal="center"/>
      <protection/>
    </xf>
    <xf numFmtId="3" fontId="0" fillId="35" borderId="17" xfId="44" applyNumberFormat="1" applyFill="1" applyBorder="1" applyAlignment="1" applyProtection="1">
      <alignment/>
      <protection/>
    </xf>
    <xf numFmtId="0" fontId="2" fillId="33" borderId="18" xfId="0" applyFont="1" applyFill="1" applyBorder="1" applyAlignment="1" applyProtection="1">
      <alignment horizontal="center"/>
      <protection/>
    </xf>
    <xf numFmtId="0" fontId="2" fillId="33" borderId="19" xfId="0" applyFont="1" applyFill="1" applyBorder="1" applyAlignment="1" applyProtection="1">
      <alignment horizontal="center"/>
      <protection/>
    </xf>
    <xf numFmtId="3" fontId="0" fillId="35" borderId="18" xfId="44" applyNumberFormat="1" applyFill="1" applyBorder="1" applyAlignment="1" applyProtection="1">
      <alignment/>
      <protection/>
    </xf>
    <xf numFmtId="3" fontId="0" fillId="35" borderId="19" xfId="44" applyNumberFormat="1" applyFill="1" applyBorder="1" applyAlignment="1" applyProtection="1">
      <alignment/>
      <protection/>
    </xf>
    <xf numFmtId="0" fontId="4" fillId="34" borderId="20" xfId="0" applyFont="1" applyFill="1" applyBorder="1" applyAlignment="1" applyProtection="1">
      <alignment horizontal="center" vertical="center" wrapText="1"/>
      <protection/>
    </xf>
    <xf numFmtId="0" fontId="4" fillId="34" borderId="21" xfId="0" applyFont="1" applyFill="1" applyBorder="1" applyAlignment="1" applyProtection="1">
      <alignment horizontal="center" vertical="center" wrapText="1"/>
      <protection/>
    </xf>
    <xf numFmtId="0" fontId="2" fillId="33" borderId="18" xfId="0" applyFont="1" applyFill="1" applyBorder="1" applyAlignment="1" applyProtection="1">
      <alignment horizontal="left"/>
      <protection/>
    </xf>
    <xf numFmtId="0" fontId="0" fillId="0" borderId="18" xfId="0" applyFill="1" applyBorder="1" applyAlignment="1" applyProtection="1">
      <alignment horizontal="left"/>
      <protection/>
    </xf>
    <xf numFmtId="179" fontId="0" fillId="35" borderId="19" xfId="44" applyNumberFormat="1" applyFill="1" applyBorder="1" applyAlignment="1" applyProtection="1">
      <alignment/>
      <protection/>
    </xf>
    <xf numFmtId="0" fontId="3" fillId="1" borderId="22" xfId="0" applyFont="1" applyFill="1" applyBorder="1" applyAlignment="1" applyProtection="1">
      <alignment horizontal="left"/>
      <protection/>
    </xf>
    <xf numFmtId="0" fontId="2" fillId="33" borderId="20" xfId="0" applyFont="1" applyFill="1" applyBorder="1" applyAlignment="1" applyProtection="1">
      <alignment horizontal="center"/>
      <protection/>
    </xf>
    <xf numFmtId="0" fontId="2" fillId="33" borderId="23" xfId="0" applyFont="1" applyFill="1" applyBorder="1" applyAlignment="1" applyProtection="1">
      <alignment horizontal="center"/>
      <protection/>
    </xf>
    <xf numFmtId="0" fontId="2" fillId="33" borderId="21" xfId="0" applyFont="1" applyFill="1" applyBorder="1" applyAlignment="1" applyProtection="1">
      <alignment horizontal="center"/>
      <protection/>
    </xf>
    <xf numFmtId="0" fontId="4" fillId="34" borderId="23" xfId="0" applyFont="1" applyFill="1" applyBorder="1" applyAlignment="1" applyProtection="1">
      <alignment horizontal="center" vertical="center" wrapText="1"/>
      <protection/>
    </xf>
    <xf numFmtId="0" fontId="3" fillId="1" borderId="18" xfId="0" applyFont="1" applyFill="1" applyBorder="1" applyAlignment="1" applyProtection="1">
      <alignment horizontal="left"/>
      <protection/>
    </xf>
    <xf numFmtId="0" fontId="2" fillId="33" borderId="14" xfId="0" applyFont="1" applyFill="1" applyBorder="1" applyAlignment="1" applyProtection="1">
      <alignment horizontal="center" wrapText="1"/>
      <protection/>
    </xf>
    <xf numFmtId="3" fontId="0" fillId="0" borderId="14" xfId="0" applyNumberFormat="1" applyFont="1" applyFill="1" applyBorder="1" applyAlignment="1" applyProtection="1">
      <alignment/>
      <protection/>
    </xf>
    <xf numFmtId="3" fontId="0" fillId="0" borderId="18" xfId="0" applyNumberFormat="1" applyFont="1" applyFill="1" applyBorder="1" applyAlignment="1" applyProtection="1">
      <alignment/>
      <protection/>
    </xf>
    <xf numFmtId="3" fontId="0" fillId="0" borderId="19" xfId="0" applyNumberFormat="1" applyFont="1" applyFill="1" applyBorder="1" applyAlignment="1" applyProtection="1">
      <alignment/>
      <protection/>
    </xf>
    <xf numFmtId="0" fontId="4" fillId="34" borderId="18" xfId="0" applyFont="1" applyFill="1" applyBorder="1" applyAlignment="1" applyProtection="1">
      <alignment horizontal="center" vertical="center" wrapText="1"/>
      <protection/>
    </xf>
    <xf numFmtId="3" fontId="2" fillId="0" borderId="18" xfId="0" applyNumberFormat="1" applyFont="1" applyFill="1" applyBorder="1" applyAlignment="1" applyProtection="1">
      <alignment/>
      <protection/>
    </xf>
    <xf numFmtId="0" fontId="0" fillId="0" borderId="0" xfId="0" applyAlignment="1" applyProtection="1">
      <alignment horizontal="center" wrapText="1"/>
      <protection/>
    </xf>
    <xf numFmtId="3" fontId="2" fillId="1" borderId="24" xfId="0" applyNumberFormat="1" applyFont="1" applyFill="1" applyBorder="1" applyAlignment="1" applyProtection="1">
      <alignment/>
      <protection/>
    </xf>
    <xf numFmtId="3" fontId="2" fillId="1" borderId="25" xfId="0" applyNumberFormat="1" applyFont="1" applyFill="1" applyBorder="1" applyAlignment="1" applyProtection="1">
      <alignment/>
      <protection/>
    </xf>
    <xf numFmtId="3" fontId="2" fillId="1" borderId="22" xfId="0" applyNumberFormat="1" applyFont="1" applyFill="1" applyBorder="1" applyAlignment="1" applyProtection="1">
      <alignment/>
      <protection/>
    </xf>
    <xf numFmtId="180" fontId="2" fillId="1" borderId="24" xfId="0" applyNumberFormat="1" applyFont="1" applyFill="1" applyBorder="1" applyAlignment="1" applyProtection="1">
      <alignment/>
      <protection/>
    </xf>
    <xf numFmtId="3" fontId="2" fillId="1" borderId="26" xfId="0" applyNumberFormat="1" applyFont="1" applyFill="1" applyBorder="1" applyAlignment="1" applyProtection="1">
      <alignment/>
      <protection/>
    </xf>
    <xf numFmtId="3" fontId="2" fillId="1" borderId="27" xfId="0" applyNumberFormat="1" applyFont="1" applyFill="1" applyBorder="1" applyAlignment="1" applyProtection="1">
      <alignment/>
      <protection/>
    </xf>
    <xf numFmtId="3" fontId="2" fillId="1" borderId="12" xfId="0" applyNumberFormat="1" applyFont="1" applyFill="1" applyBorder="1" applyAlignment="1" applyProtection="1">
      <alignment/>
      <protection/>
    </xf>
    <xf numFmtId="3" fontId="2" fillId="1" borderId="14" xfId="0" applyNumberFormat="1" applyFont="1" applyFill="1" applyBorder="1" applyAlignment="1" applyProtection="1">
      <alignment/>
      <protection/>
    </xf>
    <xf numFmtId="3" fontId="2" fillId="1" borderId="18" xfId="0" applyNumberFormat="1" applyFont="1" applyFill="1" applyBorder="1" applyAlignment="1" applyProtection="1">
      <alignment/>
      <protection/>
    </xf>
    <xf numFmtId="180" fontId="2" fillId="1" borderId="12" xfId="0" applyNumberFormat="1" applyFont="1" applyFill="1" applyBorder="1" applyAlignment="1" applyProtection="1">
      <alignment/>
      <protection/>
    </xf>
    <xf numFmtId="3" fontId="2" fillId="1" borderId="19" xfId="0" applyNumberFormat="1" applyFont="1" applyFill="1" applyBorder="1" applyAlignment="1" applyProtection="1">
      <alignment/>
      <protection/>
    </xf>
    <xf numFmtId="3" fontId="2" fillId="1" borderId="17" xfId="0" applyNumberFormat="1" applyFont="1" applyFill="1" applyBorder="1" applyAlignment="1" applyProtection="1">
      <alignment/>
      <protection/>
    </xf>
    <xf numFmtId="3" fontId="0" fillId="0" borderId="28" xfId="44" applyNumberFormat="1" applyFill="1" applyBorder="1" applyAlignment="1" applyProtection="1">
      <alignment wrapText="1"/>
      <protection/>
    </xf>
    <xf numFmtId="176" fontId="0" fillId="0" borderId="0" xfId="0" applyNumberFormat="1" applyBorder="1" applyAlignment="1" applyProtection="1">
      <alignment vertical="top" wrapText="1"/>
      <protection hidden="1"/>
    </xf>
    <xf numFmtId="0" fontId="2" fillId="0" borderId="0" xfId="0" applyFont="1" applyAlignment="1" applyProtection="1">
      <alignment horizontal="left" indent="8"/>
      <protection/>
    </xf>
    <xf numFmtId="3" fontId="2" fillId="0" borderId="29" xfId="0" applyNumberFormat="1" applyFont="1" applyFill="1" applyBorder="1" applyAlignment="1" applyProtection="1">
      <alignment/>
      <protection/>
    </xf>
    <xf numFmtId="3" fontId="0" fillId="0" borderId="30" xfId="0" applyNumberFormat="1" applyFont="1" applyFill="1" applyBorder="1" applyAlignment="1" applyProtection="1">
      <alignment/>
      <protection/>
    </xf>
    <xf numFmtId="3" fontId="0" fillId="0" borderId="31" xfId="0" applyNumberFormat="1" applyFont="1" applyFill="1" applyBorder="1" applyAlignment="1" applyProtection="1">
      <alignment/>
      <protection/>
    </xf>
    <xf numFmtId="3" fontId="0" fillId="0" borderId="29" xfId="0" applyNumberFormat="1" applyFont="1" applyFill="1" applyBorder="1" applyAlignment="1" applyProtection="1">
      <alignment/>
      <protection/>
    </xf>
    <xf numFmtId="180" fontId="0" fillId="0" borderId="30" xfId="0" applyNumberFormat="1" applyFont="1" applyFill="1" applyBorder="1" applyAlignment="1" applyProtection="1">
      <alignment/>
      <protection/>
    </xf>
    <xf numFmtId="3" fontId="0" fillId="0" borderId="32" xfId="0" applyNumberFormat="1" applyFont="1" applyFill="1" applyBorder="1" applyAlignment="1" applyProtection="1">
      <alignment/>
      <protection/>
    </xf>
    <xf numFmtId="0" fontId="2" fillId="33" borderId="33" xfId="0" applyFont="1" applyFill="1" applyBorder="1" applyAlignment="1" applyProtection="1">
      <alignment horizontal="center"/>
      <protection/>
    </xf>
    <xf numFmtId="0" fontId="2" fillId="33" borderId="34" xfId="0" applyFont="1" applyFill="1" applyBorder="1" applyAlignment="1" applyProtection="1">
      <alignment horizontal="center"/>
      <protection/>
    </xf>
    <xf numFmtId="0" fontId="2" fillId="33" borderId="35" xfId="0" applyFont="1" applyFill="1" applyBorder="1" applyAlignment="1" applyProtection="1">
      <alignment horizontal="center" wrapText="1"/>
      <protection/>
    </xf>
    <xf numFmtId="0" fontId="2" fillId="33" borderId="36" xfId="0" applyFont="1" applyFill="1" applyBorder="1" applyAlignment="1" applyProtection="1">
      <alignment horizontal="center"/>
      <protection/>
    </xf>
    <xf numFmtId="0" fontId="2" fillId="36" borderId="37" xfId="0" applyFont="1" applyFill="1" applyBorder="1" applyAlignment="1" applyProtection="1">
      <alignment horizontal="center" vertical="center" wrapText="1"/>
      <protection/>
    </xf>
    <xf numFmtId="3" fontId="4" fillId="34" borderId="38" xfId="0" applyNumberFormat="1" applyFont="1" applyFill="1" applyBorder="1" applyAlignment="1" applyProtection="1">
      <alignment vertical="center" wrapText="1"/>
      <protection/>
    </xf>
    <xf numFmtId="3" fontId="4" fillId="34" borderId="39" xfId="0" applyNumberFormat="1" applyFont="1" applyFill="1" applyBorder="1" applyAlignment="1" applyProtection="1">
      <alignment vertical="center" wrapText="1"/>
      <protection/>
    </xf>
    <xf numFmtId="180" fontId="4" fillId="34" borderId="38" xfId="0" applyNumberFormat="1" applyFont="1" applyFill="1" applyBorder="1" applyAlignment="1" applyProtection="1">
      <alignment vertical="center" wrapText="1"/>
      <protection/>
    </xf>
    <xf numFmtId="3" fontId="4" fillId="34" borderId="40" xfId="0" applyNumberFormat="1" applyFont="1" applyFill="1" applyBorder="1" applyAlignment="1" applyProtection="1">
      <alignment vertical="center" wrapText="1"/>
      <protection/>
    </xf>
    <xf numFmtId="180" fontId="0" fillId="0" borderId="28" xfId="44" applyNumberFormat="1" applyFill="1" applyBorder="1" applyAlignment="1" applyProtection="1">
      <alignment wrapText="1"/>
      <protection/>
    </xf>
    <xf numFmtId="3" fontId="2" fillId="0" borderId="0" xfId="0" applyNumberFormat="1" applyFont="1" applyFill="1" applyBorder="1" applyAlignment="1" applyProtection="1">
      <alignment horizontal="center" vertical="center" wrapText="1"/>
      <protection/>
    </xf>
    <xf numFmtId="178" fontId="4" fillId="0" borderId="0" xfId="0" applyNumberFormat="1" applyFont="1" applyFill="1" applyBorder="1" applyAlignment="1">
      <alignment/>
    </xf>
    <xf numFmtId="0" fontId="4" fillId="0" borderId="0" xfId="0" applyFont="1" applyFill="1" applyBorder="1" applyAlignment="1">
      <alignment horizontal="left" indent="1"/>
    </xf>
    <xf numFmtId="0" fontId="0" fillId="0" borderId="0" xfId="0" applyFill="1" applyBorder="1" applyAlignment="1">
      <alignment/>
    </xf>
    <xf numFmtId="0" fontId="0" fillId="0" borderId="0" xfId="0" applyFill="1" applyAlignment="1">
      <alignment/>
    </xf>
    <xf numFmtId="0" fontId="0" fillId="0" borderId="0" xfId="0" applyBorder="1" applyAlignment="1">
      <alignment wrapText="1"/>
    </xf>
    <xf numFmtId="3" fontId="0" fillId="0" borderId="41" xfId="44" applyNumberFormat="1" applyFill="1" applyBorder="1" applyAlignment="1" applyProtection="1">
      <alignment wrapText="1"/>
      <protection/>
    </xf>
    <xf numFmtId="179" fontId="0" fillId="0" borderId="28" xfId="44" applyNumberFormat="1" applyFill="1" applyBorder="1" applyAlignment="1" applyProtection="1">
      <alignment wrapText="1"/>
      <protection/>
    </xf>
    <xf numFmtId="3" fontId="2" fillId="36" borderId="28" xfId="44" applyNumberFormat="1" applyFont="1" applyFill="1" applyBorder="1" applyAlignment="1" applyProtection="1">
      <alignment wrapText="1"/>
      <protection/>
    </xf>
    <xf numFmtId="3" fontId="2" fillId="36" borderId="28" xfId="0" applyNumberFormat="1" applyFont="1" applyFill="1" applyBorder="1" applyAlignment="1" applyProtection="1">
      <alignment/>
      <protection/>
    </xf>
    <xf numFmtId="3" fontId="2" fillId="36" borderId="41" xfId="0" applyNumberFormat="1" applyFont="1" applyFill="1" applyBorder="1" applyAlignment="1" applyProtection="1">
      <alignment/>
      <protection/>
    </xf>
    <xf numFmtId="0" fontId="2" fillId="33" borderId="28" xfId="0" applyFont="1" applyFill="1" applyBorder="1" applyAlignment="1">
      <alignment horizontal="center"/>
    </xf>
    <xf numFmtId="0" fontId="2" fillId="33" borderId="41" xfId="0" applyFont="1" applyFill="1" applyBorder="1" applyAlignment="1">
      <alignment horizontal="center"/>
    </xf>
    <xf numFmtId="0" fontId="2" fillId="33" borderId="28" xfId="0" applyFont="1" applyFill="1" applyBorder="1" applyAlignment="1">
      <alignment horizontal="left"/>
    </xf>
    <xf numFmtId="0" fontId="3" fillId="1" borderId="29" xfId="0" applyFont="1" applyFill="1" applyBorder="1" applyAlignment="1" applyProtection="1">
      <alignment horizontal="left"/>
      <protection/>
    </xf>
    <xf numFmtId="0" fontId="3" fillId="1" borderId="42" xfId="0" applyFont="1" applyFill="1" applyBorder="1" applyAlignment="1" applyProtection="1">
      <alignment horizontal="left"/>
      <protection/>
    </xf>
    <xf numFmtId="0" fontId="3" fillId="1" borderId="43" xfId="0" applyFont="1" applyFill="1" applyBorder="1" applyAlignment="1" applyProtection="1">
      <alignment horizontal="left"/>
      <protection/>
    </xf>
    <xf numFmtId="0" fontId="0" fillId="0" borderId="16" xfId="0" applyBorder="1" applyAlignment="1" applyProtection="1">
      <alignment/>
      <protection/>
    </xf>
    <xf numFmtId="181" fontId="0" fillId="0" borderId="0" xfId="0" applyNumberFormat="1" applyAlignment="1">
      <alignment/>
    </xf>
    <xf numFmtId="180" fontId="0" fillId="0" borderId="14" xfId="0" applyNumberFormat="1" applyFont="1" applyFill="1" applyBorder="1" applyAlignment="1" applyProtection="1">
      <alignment/>
      <protection/>
    </xf>
    <xf numFmtId="3" fontId="2" fillId="0" borderId="44" xfId="0" applyNumberFormat="1" applyFont="1" applyFill="1" applyBorder="1" applyAlignment="1" applyProtection="1">
      <alignment/>
      <protection/>
    </xf>
    <xf numFmtId="182" fontId="12" fillId="0" borderId="0" xfId="0" applyNumberFormat="1" applyFont="1" applyFill="1" applyAlignment="1">
      <alignment/>
    </xf>
    <xf numFmtId="4" fontId="0" fillId="35" borderId="12" xfId="44" applyNumberFormat="1" applyFill="1" applyBorder="1" applyAlignment="1" applyProtection="1">
      <alignment/>
      <protection/>
    </xf>
    <xf numFmtId="182" fontId="0" fillId="0" borderId="0" xfId="0" applyNumberFormat="1" applyAlignment="1" applyProtection="1">
      <alignment/>
      <protection/>
    </xf>
    <xf numFmtId="182" fontId="12" fillId="0" borderId="45" xfId="0" applyNumberFormat="1" applyFont="1" applyFill="1" applyBorder="1" applyAlignment="1" applyProtection="1">
      <alignment/>
      <protection/>
    </xf>
    <xf numFmtId="182" fontId="12" fillId="0" borderId="46" xfId="0" applyNumberFormat="1" applyFont="1" applyFill="1" applyBorder="1" applyAlignment="1" applyProtection="1">
      <alignment/>
      <protection/>
    </xf>
    <xf numFmtId="182" fontId="12" fillId="0" borderId="0" xfId="0" applyNumberFormat="1" applyFont="1" applyFill="1" applyBorder="1" applyAlignment="1" applyProtection="1">
      <alignment/>
      <protection/>
    </xf>
    <xf numFmtId="182" fontId="12" fillId="0" borderId="0" xfId="42" applyNumberFormat="1" applyFont="1" applyFill="1" applyAlignment="1">
      <alignment/>
    </xf>
    <xf numFmtId="182" fontId="0" fillId="0" borderId="0" xfId="0" applyNumberFormat="1" applyBorder="1" applyAlignment="1" applyProtection="1">
      <alignment/>
      <protection/>
    </xf>
    <xf numFmtId="182" fontId="9" fillId="0" borderId="0" xfId="0" applyNumberFormat="1" applyFont="1" applyBorder="1" applyAlignment="1">
      <alignment horizontal="right" vertical="top" wrapText="1"/>
    </xf>
    <xf numFmtId="182" fontId="9" fillId="0" borderId="0" xfId="0" applyNumberFormat="1" applyFont="1" applyBorder="1" applyAlignment="1">
      <alignment horizontal="left" vertical="top" wrapText="1"/>
    </xf>
    <xf numFmtId="182" fontId="9" fillId="0" borderId="0" xfId="0" applyNumberFormat="1" applyFont="1" applyBorder="1" applyAlignment="1">
      <alignment vertical="top" wrapText="1"/>
    </xf>
    <xf numFmtId="182" fontId="9" fillId="0" borderId="0" xfId="0" applyNumberFormat="1" applyFont="1" applyFill="1" applyBorder="1" applyAlignment="1" applyProtection="1">
      <alignment horizontal="left" vertical="top" wrapText="1"/>
      <protection/>
    </xf>
    <xf numFmtId="182" fontId="9" fillId="0" borderId="0" xfId="0" applyNumberFormat="1" applyFont="1" applyBorder="1" applyAlignment="1">
      <alignment horizontal="left" vertical="top"/>
    </xf>
    <xf numFmtId="182" fontId="0" fillId="0" borderId="0" xfId="0" applyNumberFormat="1" applyFont="1" applyAlignment="1" applyProtection="1">
      <alignment/>
      <protection/>
    </xf>
    <xf numFmtId="182" fontId="0" fillId="0" borderId="0" xfId="0" applyNumberFormat="1" applyFont="1" applyAlignment="1" applyProtection="1">
      <alignment horizontal="left"/>
      <protection/>
    </xf>
    <xf numFmtId="182" fontId="0" fillId="0" borderId="0" xfId="0" applyNumberFormat="1" applyAlignment="1">
      <alignment/>
    </xf>
    <xf numFmtId="182" fontId="9" fillId="0" borderId="0" xfId="0" applyNumberFormat="1" applyFont="1" applyAlignment="1" applyProtection="1">
      <alignment/>
      <protection/>
    </xf>
    <xf numFmtId="182" fontId="9" fillId="0" borderId="0" xfId="0" applyNumberFormat="1" applyFont="1" applyAlignment="1">
      <alignment/>
    </xf>
    <xf numFmtId="182" fontId="0" fillId="0" borderId="0" xfId="0" applyNumberFormat="1" applyAlignment="1" applyProtection="1">
      <alignment horizontal="left"/>
      <protection/>
    </xf>
    <xf numFmtId="182" fontId="0" fillId="0" borderId="0" xfId="0" applyNumberFormat="1" applyAlignment="1">
      <alignment horizontal="left"/>
    </xf>
    <xf numFmtId="182" fontId="9" fillId="0" borderId="0" xfId="0" applyNumberFormat="1" applyFont="1" applyFill="1" applyBorder="1" applyAlignment="1" applyProtection="1">
      <alignment horizontal="right" vertical="top" wrapText="1"/>
      <protection/>
    </xf>
    <xf numFmtId="182" fontId="0" fillId="0" borderId="0" xfId="0" applyNumberFormat="1" applyAlignment="1" applyProtection="1">
      <alignment horizontal="right"/>
      <protection/>
    </xf>
    <xf numFmtId="183" fontId="4" fillId="34" borderId="47" xfId="0" applyNumberFormat="1" applyFont="1" applyFill="1" applyBorder="1" applyAlignment="1">
      <alignment/>
    </xf>
    <xf numFmtId="2" fontId="0" fillId="0" borderId="0" xfId="0" applyNumberFormat="1" applyAlignment="1">
      <alignment/>
    </xf>
    <xf numFmtId="3" fontId="4" fillId="34" borderId="48" xfId="0" applyNumberFormat="1" applyFont="1" applyFill="1" applyBorder="1" applyAlignment="1" applyProtection="1">
      <alignment horizontal="right" vertical="center" wrapText="1"/>
      <protection/>
    </xf>
    <xf numFmtId="183" fontId="4" fillId="34" borderId="49" xfId="0" applyNumberFormat="1" applyFont="1" applyFill="1" applyBorder="1" applyAlignment="1">
      <alignment/>
    </xf>
    <xf numFmtId="180" fontId="4" fillId="34" borderId="23" xfId="0" applyNumberFormat="1" applyFont="1" applyFill="1" applyBorder="1" applyAlignment="1" applyProtection="1">
      <alignment vertical="center" wrapText="1"/>
      <protection/>
    </xf>
    <xf numFmtId="3" fontId="4" fillId="34" borderId="50" xfId="0" applyNumberFormat="1" applyFont="1" applyFill="1" applyBorder="1" applyAlignment="1" applyProtection="1">
      <alignment horizontal="right" vertical="center" wrapText="1"/>
      <protection/>
    </xf>
    <xf numFmtId="3" fontId="4" fillId="34" borderId="20" xfId="0" applyNumberFormat="1" applyFont="1" applyFill="1" applyBorder="1" applyAlignment="1" applyProtection="1">
      <alignment vertical="center" wrapText="1"/>
      <protection/>
    </xf>
    <xf numFmtId="3" fontId="4" fillId="34" borderId="51" xfId="0" applyNumberFormat="1" applyFont="1" applyFill="1" applyBorder="1" applyAlignment="1" applyProtection="1">
      <alignment vertical="center" wrapText="1"/>
      <protection/>
    </xf>
    <xf numFmtId="3" fontId="4" fillId="34" borderId="52" xfId="0" applyNumberFormat="1" applyFont="1" applyFill="1" applyBorder="1" applyAlignment="1" applyProtection="1">
      <alignment vertical="center" wrapText="1"/>
      <protection/>
    </xf>
    <xf numFmtId="3" fontId="4" fillId="34" borderId="12" xfId="0" applyNumberFormat="1" applyFont="1" applyFill="1" applyBorder="1" applyAlignment="1" applyProtection="1">
      <alignment horizontal="right" vertical="center" wrapText="1"/>
      <protection/>
    </xf>
    <xf numFmtId="180" fontId="4" fillId="34" borderId="53" xfId="0" applyNumberFormat="1" applyFont="1" applyFill="1" applyBorder="1" applyAlignment="1" applyProtection="1">
      <alignment vertical="center" wrapText="1"/>
      <protection/>
    </xf>
    <xf numFmtId="183" fontId="4" fillId="34" borderId="14" xfId="0" applyNumberFormat="1" applyFont="1" applyFill="1" applyBorder="1" applyAlignment="1">
      <alignment/>
    </xf>
    <xf numFmtId="183" fontId="4" fillId="34" borderId="25" xfId="0" applyNumberFormat="1" applyFont="1" applyFill="1" applyBorder="1" applyAlignment="1">
      <alignment/>
    </xf>
    <xf numFmtId="0" fontId="2" fillId="33" borderId="17" xfId="0" applyFont="1" applyFill="1" applyBorder="1" applyAlignment="1" applyProtection="1">
      <alignment horizontal="center" wrapText="1"/>
      <protection/>
    </xf>
    <xf numFmtId="0" fontId="11" fillId="36" borderId="41" xfId="0" applyFont="1" applyFill="1" applyBorder="1" applyAlignment="1" applyProtection="1">
      <alignment horizontal="left" vertical="top" wrapText="1"/>
      <protection/>
    </xf>
    <xf numFmtId="0" fontId="11" fillId="36" borderId="54" xfId="0" applyFont="1" applyFill="1" applyBorder="1" applyAlignment="1" applyProtection="1">
      <alignment horizontal="left" vertical="top" wrapText="1"/>
      <protection/>
    </xf>
    <xf numFmtId="0" fontId="11" fillId="36" borderId="55" xfId="0" applyFont="1" applyFill="1" applyBorder="1" applyAlignment="1" applyProtection="1">
      <alignment horizontal="left" vertical="top" wrapText="1"/>
      <protection/>
    </xf>
    <xf numFmtId="0" fontId="7" fillId="0" borderId="0" xfId="0" applyFont="1" applyAlignment="1" applyProtection="1">
      <alignment horizontal="center" wrapText="1"/>
      <protection/>
    </xf>
    <xf numFmtId="181" fontId="4" fillId="34" borderId="15" xfId="0" applyNumberFormat="1" applyFont="1" applyFill="1" applyBorder="1" applyAlignment="1" applyProtection="1">
      <alignment horizontal="right"/>
      <protection hidden="1"/>
    </xf>
    <xf numFmtId="0" fontId="4" fillId="34" borderId="15" xfId="0" applyFont="1" applyFill="1" applyBorder="1" applyAlignment="1" applyProtection="1">
      <alignment horizontal="right"/>
      <protection hidden="1"/>
    </xf>
    <xf numFmtId="0" fontId="2" fillId="0" borderId="56" xfId="0" applyFont="1" applyBorder="1" applyAlignment="1" applyProtection="1">
      <alignment horizontal="left"/>
      <protection locked="0"/>
    </xf>
    <xf numFmtId="0" fontId="2" fillId="0" borderId="54" xfId="0" applyFont="1" applyBorder="1" applyAlignment="1" applyProtection="1">
      <alignment horizontal="left"/>
      <protection locked="0"/>
    </xf>
    <xf numFmtId="0" fontId="5" fillId="0" borderId="56" xfId="53" applyBorder="1" applyAlignment="1" applyProtection="1">
      <alignment horizontal="left"/>
      <protection locked="0"/>
    </xf>
    <xf numFmtId="0" fontId="2" fillId="0" borderId="0" xfId="0" applyFont="1" applyAlignment="1" applyProtection="1">
      <alignment horizontal="right"/>
      <protection/>
    </xf>
    <xf numFmtId="0" fontId="0" fillId="0" borderId="0" xfId="0" applyFont="1" applyAlignment="1" applyProtection="1">
      <alignment horizontal="right" wrapText="1"/>
      <protection/>
    </xf>
    <xf numFmtId="0" fontId="0" fillId="0" borderId="0" xfId="0" applyFont="1" applyAlignment="1" applyProtection="1">
      <alignment horizontal="center"/>
      <protection/>
    </xf>
    <xf numFmtId="0" fontId="4" fillId="34" borderId="15" xfId="0" applyFont="1" applyFill="1" applyBorder="1" applyAlignment="1" applyProtection="1">
      <alignment horizontal="left"/>
      <protection locked="0"/>
    </xf>
    <xf numFmtId="0" fontId="4" fillId="34" borderId="17" xfId="0" applyFont="1" applyFill="1" applyBorder="1" applyAlignment="1" applyProtection="1">
      <alignment horizontal="left"/>
      <protection locked="0"/>
    </xf>
    <xf numFmtId="2" fontId="4" fillId="34" borderId="15" xfId="0" applyNumberFormat="1" applyFont="1" applyFill="1" applyBorder="1" applyAlignment="1" applyProtection="1">
      <alignment horizontal="right"/>
      <protection hidden="1"/>
    </xf>
    <xf numFmtId="0" fontId="4" fillId="34" borderId="57" xfId="0" applyFont="1" applyFill="1" applyBorder="1" applyAlignment="1" applyProtection="1">
      <alignment horizontal="center" vertical="center" wrapText="1"/>
      <protection/>
    </xf>
    <xf numFmtId="0" fontId="4" fillId="34" borderId="58" xfId="0" applyFont="1" applyFill="1" applyBorder="1" applyAlignment="1" applyProtection="1">
      <alignment horizontal="center" vertical="center" wrapText="1"/>
      <protection/>
    </xf>
    <xf numFmtId="0" fontId="4" fillId="34" borderId="53" xfId="0" applyFont="1" applyFill="1" applyBorder="1" applyAlignment="1" applyProtection="1">
      <alignment horizontal="center" vertical="center" wrapText="1"/>
      <protection/>
    </xf>
    <xf numFmtId="0" fontId="4" fillId="34" borderId="59" xfId="0" applyFont="1" applyFill="1" applyBorder="1" applyAlignment="1" applyProtection="1">
      <alignment horizontal="center" vertical="center" wrapText="1"/>
      <protection/>
    </xf>
    <xf numFmtId="0" fontId="4" fillId="34" borderId="60" xfId="0" applyFont="1" applyFill="1" applyBorder="1" applyAlignment="1" applyProtection="1">
      <alignment horizontal="center" vertical="center" wrapText="1"/>
      <protection/>
    </xf>
    <xf numFmtId="0" fontId="2" fillId="37" borderId="61" xfId="0" applyFont="1" applyFill="1" applyBorder="1" applyAlignment="1" applyProtection="1">
      <alignment horizontal="left"/>
      <protection locked="0"/>
    </xf>
    <xf numFmtId="0" fontId="2" fillId="37" borderId="62" xfId="0" applyFont="1" applyFill="1" applyBorder="1" applyAlignment="1" applyProtection="1">
      <alignment horizontal="left"/>
      <protection locked="0"/>
    </xf>
    <xf numFmtId="0" fontId="2" fillId="37" borderId="63" xfId="0" applyFont="1" applyFill="1" applyBorder="1" applyAlignment="1" applyProtection="1">
      <alignment horizontal="left"/>
      <protection locked="0"/>
    </xf>
    <xf numFmtId="0" fontId="2" fillId="37" borderId="64" xfId="0" applyFont="1" applyFill="1" applyBorder="1" applyAlignment="1" applyProtection="1">
      <alignment horizontal="left"/>
      <protection locked="0"/>
    </xf>
    <xf numFmtId="0" fontId="2" fillId="37" borderId="65" xfId="0" applyFont="1" applyFill="1" applyBorder="1" applyAlignment="1" applyProtection="1">
      <alignment horizontal="left"/>
      <protection locked="0"/>
    </xf>
    <xf numFmtId="0" fontId="2" fillId="37" borderId="66" xfId="0" applyFont="1" applyFill="1" applyBorder="1" applyAlignment="1" applyProtection="1">
      <alignment horizontal="left"/>
      <protection locked="0"/>
    </xf>
    <xf numFmtId="0" fontId="2" fillId="37" borderId="67" xfId="0" applyFont="1" applyFill="1" applyBorder="1" applyAlignment="1" applyProtection="1">
      <alignment horizontal="left"/>
      <protection locked="0"/>
    </xf>
    <xf numFmtId="0" fontId="2" fillId="37" borderId="54" xfId="0" applyFont="1" applyFill="1" applyBorder="1" applyAlignment="1" applyProtection="1">
      <alignment horizontal="left"/>
      <protection locked="0"/>
    </xf>
    <xf numFmtId="0" fontId="2" fillId="37" borderId="68" xfId="0" applyFont="1" applyFill="1" applyBorder="1" applyAlignment="1" applyProtection="1">
      <alignment horizontal="left"/>
      <protection locked="0"/>
    </xf>
    <xf numFmtId="0" fontId="2" fillId="37" borderId="69" xfId="0" applyFont="1" applyFill="1" applyBorder="1" applyAlignment="1" applyProtection="1">
      <alignment horizontal="left"/>
      <protection locked="0"/>
    </xf>
    <xf numFmtId="0" fontId="2" fillId="37" borderId="56" xfId="0" applyFont="1" applyFill="1" applyBorder="1" applyAlignment="1" applyProtection="1">
      <alignment horizontal="left"/>
      <protection locked="0"/>
    </xf>
    <xf numFmtId="0" fontId="2" fillId="37" borderId="70" xfId="0" applyFont="1" applyFill="1" applyBorder="1" applyAlignment="1" applyProtection="1">
      <alignment horizontal="left"/>
      <protection locked="0"/>
    </xf>
    <xf numFmtId="3" fontId="2" fillId="36" borderId="52" xfId="0" applyNumberFormat="1" applyFont="1" applyFill="1" applyBorder="1" applyAlignment="1" applyProtection="1">
      <alignment horizontal="center" vertical="center" wrapText="1"/>
      <protection/>
    </xf>
    <xf numFmtId="3" fontId="2" fillId="36" borderId="59" xfId="0" applyNumberFormat="1" applyFont="1" applyFill="1" applyBorder="1" applyAlignment="1" applyProtection="1">
      <alignment horizontal="center" vertical="center" wrapText="1"/>
      <protection/>
    </xf>
    <xf numFmtId="3" fontId="2" fillId="36" borderId="61" xfId="0" applyNumberFormat="1" applyFont="1" applyFill="1" applyBorder="1" applyAlignment="1" applyProtection="1">
      <alignment horizontal="center" vertical="center" wrapText="1"/>
      <protection/>
    </xf>
    <xf numFmtId="3" fontId="2" fillId="36" borderId="62" xfId="0" applyNumberFormat="1" applyFont="1" applyFill="1" applyBorder="1" applyAlignment="1" applyProtection="1">
      <alignment horizontal="center" vertical="center" wrapText="1"/>
      <protection/>
    </xf>
    <xf numFmtId="0" fontId="4" fillId="34" borderId="28" xfId="0" applyFont="1" applyFill="1" applyBorder="1" applyAlignment="1">
      <alignment horizontal="center"/>
    </xf>
    <xf numFmtId="180" fontId="4" fillId="34" borderId="30" xfId="0" applyNumberFormat="1" applyFont="1" applyFill="1" applyBorder="1" applyAlignment="1" applyProtection="1">
      <alignment horizontal="right" vertical="center" wrapText="1"/>
      <protection/>
    </xf>
    <xf numFmtId="180" fontId="4" fillId="34" borderId="71" xfId="0" applyNumberFormat="1" applyFont="1" applyFill="1" applyBorder="1" applyAlignment="1" applyProtection="1">
      <alignment horizontal="right" vertical="center" wrapText="1"/>
      <protection/>
    </xf>
    <xf numFmtId="3" fontId="4" fillId="34" borderId="32" xfId="0" applyNumberFormat="1" applyFont="1" applyFill="1" applyBorder="1" applyAlignment="1" applyProtection="1">
      <alignment horizontal="right" vertical="center" wrapText="1"/>
      <protection/>
    </xf>
    <xf numFmtId="3" fontId="4" fillId="34" borderId="72" xfId="0" applyNumberFormat="1" applyFont="1" applyFill="1" applyBorder="1" applyAlignment="1" applyProtection="1">
      <alignment horizontal="right" vertical="center" wrapText="1"/>
      <protection/>
    </xf>
    <xf numFmtId="0" fontId="0" fillId="0" borderId="73" xfId="0" applyBorder="1" applyAlignment="1">
      <alignment horizontal="left" wrapText="1"/>
    </xf>
    <xf numFmtId="0" fontId="0" fillId="0" borderId="74" xfId="0" applyBorder="1" applyAlignment="1">
      <alignment horizontal="left" wrapText="1"/>
    </xf>
    <xf numFmtId="0" fontId="0" fillId="0" borderId="75" xfId="0" applyBorder="1" applyAlignment="1">
      <alignment horizontal="left" wrapText="1"/>
    </xf>
    <xf numFmtId="0" fontId="0" fillId="0" borderId="76" xfId="0" applyBorder="1" applyAlignment="1">
      <alignment horizontal="left" wrapText="1"/>
    </xf>
    <xf numFmtId="0" fontId="0" fillId="0" borderId="0" xfId="0" applyBorder="1" applyAlignment="1">
      <alignment horizontal="left" wrapText="1"/>
    </xf>
    <xf numFmtId="0" fontId="0" fillId="0" borderId="46" xfId="0" applyBorder="1" applyAlignment="1">
      <alignment horizontal="left" wrapText="1"/>
    </xf>
    <xf numFmtId="0" fontId="0" fillId="0" borderId="77" xfId="0" applyBorder="1" applyAlignment="1">
      <alignment horizontal="left" wrapText="1"/>
    </xf>
    <xf numFmtId="0" fontId="0" fillId="0" borderId="56" xfId="0" applyBorder="1" applyAlignment="1">
      <alignment horizontal="left" wrapText="1"/>
    </xf>
    <xf numFmtId="0" fontId="0" fillId="0" borderId="78" xfId="0" applyBorder="1" applyAlignment="1">
      <alignment horizontal="left" wrapText="1"/>
    </xf>
    <xf numFmtId="0" fontId="4" fillId="34" borderId="79" xfId="0" applyFont="1" applyFill="1" applyBorder="1" applyAlignment="1">
      <alignment horizontal="left" indent="1"/>
    </xf>
    <xf numFmtId="0" fontId="4" fillId="34" borderId="80" xfId="0" applyFont="1" applyFill="1" applyBorder="1" applyAlignment="1">
      <alignment horizontal="left" indent="1"/>
    </xf>
    <xf numFmtId="0" fontId="4" fillId="34" borderId="15" xfId="0" applyFont="1" applyFill="1" applyBorder="1" applyAlignment="1">
      <alignment horizontal="left" indent="1"/>
    </xf>
    <xf numFmtId="0" fontId="4" fillId="34" borderId="81" xfId="0" applyFont="1" applyFill="1" applyBorder="1" applyAlignment="1">
      <alignment horizontal="left" indent="1"/>
    </xf>
    <xf numFmtId="0" fontId="0" fillId="0" borderId="0" xfId="0" applyAlignment="1">
      <alignment horizontal="left"/>
    </xf>
    <xf numFmtId="0" fontId="10" fillId="34" borderId="82" xfId="0" applyFont="1" applyFill="1" applyBorder="1" applyAlignment="1" applyProtection="1">
      <alignment horizontal="center"/>
      <protection/>
    </xf>
    <xf numFmtId="0" fontId="10" fillId="34" borderId="83" xfId="0" applyFont="1" applyFill="1" applyBorder="1" applyAlignment="1" applyProtection="1">
      <alignment horizontal="center"/>
      <protection/>
    </xf>
    <xf numFmtId="0" fontId="10" fillId="34" borderId="84" xfId="0" applyFont="1" applyFill="1" applyBorder="1" applyAlignment="1" applyProtection="1">
      <alignment horizontal="center"/>
      <protection/>
    </xf>
    <xf numFmtId="0" fontId="4" fillId="34" borderId="14"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0" fontId="4" fillId="34" borderId="3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85" xfId="0" applyFont="1" applyFill="1" applyBorder="1" applyAlignment="1" applyProtection="1">
      <alignment horizontal="center" vertical="center" wrapText="1"/>
      <protection/>
    </xf>
    <xf numFmtId="0" fontId="4" fillId="34" borderId="86" xfId="0" applyFont="1" applyFill="1" applyBorder="1" applyAlignment="1" applyProtection="1">
      <alignment horizontal="center" vertical="center" wrapText="1"/>
      <protection/>
    </xf>
    <xf numFmtId="3" fontId="4" fillId="34" borderId="31" xfId="0" applyNumberFormat="1" applyFont="1" applyFill="1" applyBorder="1" applyAlignment="1" applyProtection="1">
      <alignment horizontal="right" vertical="center" wrapText="1"/>
      <protection/>
    </xf>
    <xf numFmtId="3" fontId="4" fillId="34" borderId="35" xfId="0" applyNumberFormat="1" applyFont="1" applyFill="1" applyBorder="1" applyAlignment="1" applyProtection="1">
      <alignment horizontal="righ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indexed="11"/>
        </patternFill>
      </fill>
    </dxf>
    <dxf>
      <font>
        <color auto="1"/>
      </font>
      <fill>
        <patternFill>
          <bgColor indexed="11"/>
        </patternFill>
      </fill>
    </dxf>
    <dxf>
      <fill>
        <patternFill>
          <bgColor indexed="11"/>
        </patternFill>
      </fill>
    </dxf>
    <dxf>
      <font>
        <color auto="1"/>
      </font>
      <fill>
        <patternFill>
          <bgColor indexed="11"/>
        </patternFill>
      </fill>
    </dxf>
    <dxf>
      <fill>
        <patternFill>
          <bgColor indexed="11"/>
        </patternFill>
      </fill>
    </dxf>
    <dxf>
      <font>
        <color auto="1"/>
      </font>
      <fill>
        <patternFill>
          <bgColor indexed="11"/>
        </patternFill>
      </fill>
    </dxf>
    <dxf>
      <fill>
        <patternFill>
          <bgColor indexed="11"/>
        </patternFill>
      </fill>
    </dxf>
    <dxf>
      <font>
        <color auto="1"/>
      </font>
      <fill>
        <patternFill>
          <bgColor indexed="11"/>
        </patternFill>
      </fill>
    </dxf>
    <dxf>
      <font>
        <color auto="1"/>
      </font>
      <fill>
        <patternFill>
          <bgColor indexed="11"/>
        </patternFill>
      </fill>
    </dxf>
    <dxf>
      <fill>
        <patternFill>
          <bgColor indexed="11"/>
        </patternFill>
      </fill>
    </dxf>
    <dxf>
      <font>
        <color auto="1"/>
      </font>
      <fill>
        <patternFill>
          <bgColor indexed="1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104775</xdr:rowOff>
    </xdr:from>
    <xdr:to>
      <xdr:col>10</xdr:col>
      <xdr:colOff>19050</xdr:colOff>
      <xdr:row>25</xdr:row>
      <xdr:rowOff>104775</xdr:rowOff>
    </xdr:to>
    <xdr:pic>
      <xdr:nvPicPr>
        <xdr:cNvPr id="1" name="Picture 69"/>
        <xdr:cNvPicPr preferRelativeResize="1">
          <a:picLocks noChangeAspect="1"/>
        </xdr:cNvPicPr>
      </xdr:nvPicPr>
      <xdr:blipFill>
        <a:blip r:embed="rId1"/>
        <a:srcRect r="-46914"/>
        <a:stretch>
          <a:fillRect/>
        </a:stretch>
      </xdr:blipFill>
      <xdr:spPr>
        <a:xfrm>
          <a:off x="0" y="3562350"/>
          <a:ext cx="9906000" cy="962025"/>
        </a:xfrm>
        <a:prstGeom prst="rect">
          <a:avLst/>
        </a:prstGeom>
        <a:noFill/>
        <a:ln w="9525" cmpd="sng">
          <a:noFill/>
        </a:ln>
      </xdr:spPr>
    </xdr:pic>
    <xdr:clientData/>
  </xdr:twoCellAnchor>
  <xdr:twoCellAnchor>
    <xdr:from>
      <xdr:col>7</xdr:col>
      <xdr:colOff>371475</xdr:colOff>
      <xdr:row>11</xdr:row>
      <xdr:rowOff>161925</xdr:rowOff>
    </xdr:from>
    <xdr:to>
      <xdr:col>9</xdr:col>
      <xdr:colOff>552450</xdr:colOff>
      <xdr:row>19</xdr:row>
      <xdr:rowOff>66675</xdr:rowOff>
    </xdr:to>
    <xdr:sp>
      <xdr:nvSpPr>
        <xdr:cNvPr id="2" name="AutoShape 45"/>
        <xdr:cNvSpPr>
          <a:spLocks/>
        </xdr:cNvSpPr>
      </xdr:nvSpPr>
      <xdr:spPr>
        <a:xfrm>
          <a:off x="7781925" y="2333625"/>
          <a:ext cx="2066925" cy="1190625"/>
        </a:xfrm>
        <a:prstGeom prst="wedgeRectCallout">
          <a:avLst>
            <a:gd name="adj1" fmla="val -67564"/>
            <a:gd name="adj2" fmla="val -55587"/>
          </a:avLst>
        </a:prstGeom>
        <a:solidFill>
          <a:srgbClr val="FFCC99"/>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4. Select your province or the national average for cost savings calculations by selecting this cell to access the drop-down menu.  You can then choose to use the default values for energy pricing, or enter the prices you currently pay for energy by selecting Yes or No from the cells directly below.</a:t>
          </a:r>
        </a:p>
      </xdr:txBody>
    </xdr:sp>
    <xdr:clientData/>
  </xdr:twoCellAnchor>
  <xdr:twoCellAnchor>
    <xdr:from>
      <xdr:col>7</xdr:col>
      <xdr:colOff>352425</xdr:colOff>
      <xdr:row>6</xdr:row>
      <xdr:rowOff>19050</xdr:rowOff>
    </xdr:from>
    <xdr:to>
      <xdr:col>9</xdr:col>
      <xdr:colOff>542925</xdr:colOff>
      <xdr:row>10</xdr:row>
      <xdr:rowOff>104775</xdr:rowOff>
    </xdr:to>
    <xdr:sp>
      <xdr:nvSpPr>
        <xdr:cNvPr id="3" name="AutoShape 47"/>
        <xdr:cNvSpPr>
          <a:spLocks/>
        </xdr:cNvSpPr>
      </xdr:nvSpPr>
      <xdr:spPr>
        <a:xfrm>
          <a:off x="7762875" y="1228725"/>
          <a:ext cx="2076450" cy="723900"/>
        </a:xfrm>
        <a:prstGeom prst="wedgeRectCallout">
          <a:avLst>
            <a:gd name="adj1" fmla="val -66013"/>
            <a:gd name="adj2" fmla="val 58245"/>
          </a:avLst>
        </a:prstGeom>
        <a:solidFill>
          <a:srgbClr val="FFCC99"/>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3. Enter the time period for the associated procurements by selecting the month/year cells to access the drop-down lists.</a:t>
          </a:r>
        </a:p>
      </xdr:txBody>
    </xdr:sp>
    <xdr:clientData/>
  </xdr:twoCellAnchor>
  <xdr:twoCellAnchor>
    <xdr:from>
      <xdr:col>1</xdr:col>
      <xdr:colOff>609600</xdr:colOff>
      <xdr:row>1</xdr:row>
      <xdr:rowOff>57150</xdr:rowOff>
    </xdr:from>
    <xdr:to>
      <xdr:col>5</xdr:col>
      <xdr:colOff>638175</xdr:colOff>
      <xdr:row>2</xdr:row>
      <xdr:rowOff>76200</xdr:rowOff>
    </xdr:to>
    <xdr:sp>
      <xdr:nvSpPr>
        <xdr:cNvPr id="4" name="AutoShape 48"/>
        <xdr:cNvSpPr>
          <a:spLocks/>
        </xdr:cNvSpPr>
      </xdr:nvSpPr>
      <xdr:spPr>
        <a:xfrm>
          <a:off x="2828925" y="314325"/>
          <a:ext cx="4057650" cy="323850"/>
        </a:xfrm>
        <a:prstGeom prst="wedgeRectCallout">
          <a:avLst>
            <a:gd name="adj1" fmla="val -64180"/>
            <a:gd name="adj2" fmla="val -31819"/>
          </a:avLst>
        </a:prstGeom>
        <a:solidFill>
          <a:srgbClr val="FFCC99"/>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1. Use the Product Menu on each page to navigate through the product categories (or use the tabs located at the bottom of the worksheets).</a:t>
          </a:r>
        </a:p>
      </xdr:txBody>
    </xdr:sp>
    <xdr:clientData/>
  </xdr:twoCellAnchor>
  <xdr:twoCellAnchor>
    <xdr:from>
      <xdr:col>0</xdr:col>
      <xdr:colOff>85725</xdr:colOff>
      <xdr:row>15</xdr:row>
      <xdr:rowOff>9525</xdr:rowOff>
    </xdr:from>
    <xdr:to>
      <xdr:col>0</xdr:col>
      <xdr:colOff>2143125</xdr:colOff>
      <xdr:row>19</xdr:row>
      <xdr:rowOff>19050</xdr:rowOff>
    </xdr:to>
    <xdr:sp>
      <xdr:nvSpPr>
        <xdr:cNvPr id="5" name="AutoShape 49"/>
        <xdr:cNvSpPr>
          <a:spLocks/>
        </xdr:cNvSpPr>
      </xdr:nvSpPr>
      <xdr:spPr>
        <a:xfrm>
          <a:off x="85725" y="2828925"/>
          <a:ext cx="2057400" cy="647700"/>
        </a:xfrm>
        <a:prstGeom prst="wedgeRectCallout">
          <a:avLst>
            <a:gd name="adj1" fmla="val 51439"/>
            <a:gd name="adj2" fmla="val 171592"/>
          </a:avLst>
        </a:prstGeom>
        <a:solidFill>
          <a:srgbClr val="FFCC99"/>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5. Where applicable, enter the total number of items in the procurement.  This cell and the adjacent cell will then be emphasized in green highlight.</a:t>
          </a:r>
        </a:p>
      </xdr:txBody>
    </xdr:sp>
    <xdr:clientData/>
  </xdr:twoCellAnchor>
  <xdr:twoCellAnchor>
    <xdr:from>
      <xdr:col>1</xdr:col>
      <xdr:colOff>876300</xdr:colOff>
      <xdr:row>17</xdr:row>
      <xdr:rowOff>95250</xdr:rowOff>
    </xdr:from>
    <xdr:to>
      <xdr:col>5</xdr:col>
      <xdr:colOff>314325</xdr:colOff>
      <xdr:row>18</xdr:row>
      <xdr:rowOff>133350</xdr:rowOff>
    </xdr:to>
    <xdr:sp>
      <xdr:nvSpPr>
        <xdr:cNvPr id="6" name="AutoShape 50"/>
        <xdr:cNvSpPr>
          <a:spLocks/>
        </xdr:cNvSpPr>
      </xdr:nvSpPr>
      <xdr:spPr>
        <a:xfrm>
          <a:off x="3095625" y="3238500"/>
          <a:ext cx="3467100" cy="200025"/>
        </a:xfrm>
        <a:prstGeom prst="wedgeRectCallout">
          <a:avLst>
            <a:gd name="adj1" fmla="val -54254"/>
            <a:gd name="adj2" fmla="val 109259"/>
          </a:avLst>
        </a:prstGeom>
        <a:solidFill>
          <a:srgbClr val="FFCC99"/>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6. Enter the number of units that were ENERGY STAR qualified.</a:t>
          </a:r>
        </a:p>
      </xdr:txBody>
    </xdr:sp>
    <xdr:clientData/>
  </xdr:twoCellAnchor>
  <xdr:twoCellAnchor>
    <xdr:from>
      <xdr:col>0</xdr:col>
      <xdr:colOff>85725</xdr:colOff>
      <xdr:row>10</xdr:row>
      <xdr:rowOff>123825</xdr:rowOff>
    </xdr:from>
    <xdr:to>
      <xdr:col>0</xdr:col>
      <xdr:colOff>2133600</xdr:colOff>
      <xdr:row>14</xdr:row>
      <xdr:rowOff>85725</xdr:rowOff>
    </xdr:to>
    <xdr:sp>
      <xdr:nvSpPr>
        <xdr:cNvPr id="7" name="AutoShape 51"/>
        <xdr:cNvSpPr>
          <a:spLocks/>
        </xdr:cNvSpPr>
      </xdr:nvSpPr>
      <xdr:spPr>
        <a:xfrm>
          <a:off x="85725" y="1971675"/>
          <a:ext cx="2047875" cy="771525"/>
        </a:xfrm>
        <a:prstGeom prst="wedgeRectCallout">
          <a:avLst>
            <a:gd name="adj1" fmla="val 6115"/>
            <a:gd name="adj2" fmla="val -76921"/>
          </a:avLst>
        </a:prstGeom>
        <a:solidFill>
          <a:srgbClr val="FFCC99"/>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7. The Summary and Analysis section provides an overview of the results; including Energy, Cost, and CO2e savings totals and subtotals by category.</a:t>
          </a:r>
        </a:p>
      </xdr:txBody>
    </xdr:sp>
    <xdr:clientData/>
  </xdr:twoCellAnchor>
  <xdr:twoCellAnchor>
    <xdr:from>
      <xdr:col>7</xdr:col>
      <xdr:colOff>342900</xdr:colOff>
      <xdr:row>2</xdr:row>
      <xdr:rowOff>123825</xdr:rowOff>
    </xdr:from>
    <xdr:to>
      <xdr:col>9</xdr:col>
      <xdr:colOff>542925</xdr:colOff>
      <xdr:row>4</xdr:row>
      <xdr:rowOff>152400</xdr:rowOff>
    </xdr:to>
    <xdr:sp>
      <xdr:nvSpPr>
        <xdr:cNvPr id="8" name="AutoShape 70"/>
        <xdr:cNvSpPr>
          <a:spLocks/>
        </xdr:cNvSpPr>
      </xdr:nvSpPr>
      <xdr:spPr>
        <a:xfrm>
          <a:off x="7753350" y="685800"/>
          <a:ext cx="2085975" cy="352425"/>
        </a:xfrm>
        <a:prstGeom prst="wedgeRectCallout">
          <a:avLst>
            <a:gd name="adj1" fmla="val -66370"/>
            <a:gd name="adj2" fmla="val 27083"/>
          </a:avLst>
        </a:prstGeom>
        <a:solidFill>
          <a:srgbClr val="FFCC99"/>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2. Enter company name and contact 
</a:t>
          </a:r>
          <a:r>
            <a:rPr lang="en-US" cap="none" sz="900" b="1" i="0" u="none" baseline="0">
              <a:solidFill>
                <a:srgbClr val="000000"/>
              </a:solidFill>
              <a:latin typeface="Arial"/>
              <a:ea typeface="Arial"/>
              <a:cs typeface="Arial"/>
            </a:rPr>
            <a:t>details here.</a:t>
          </a:r>
        </a:p>
      </xdr:txBody>
    </xdr:sp>
    <xdr:clientData/>
  </xdr:twoCellAnchor>
  <xdr:twoCellAnchor editAs="oneCell">
    <xdr:from>
      <xdr:col>4</xdr:col>
      <xdr:colOff>342900</xdr:colOff>
      <xdr:row>25</xdr:row>
      <xdr:rowOff>123825</xdr:rowOff>
    </xdr:from>
    <xdr:to>
      <xdr:col>9</xdr:col>
      <xdr:colOff>9525</xdr:colOff>
      <xdr:row>27</xdr:row>
      <xdr:rowOff>85725</xdr:rowOff>
    </xdr:to>
    <xdr:pic>
      <xdr:nvPicPr>
        <xdr:cNvPr id="9" name="CommandButton1"/>
        <xdr:cNvPicPr preferRelativeResize="1">
          <a:picLocks noChangeAspect="1"/>
        </xdr:cNvPicPr>
      </xdr:nvPicPr>
      <xdr:blipFill>
        <a:blip r:embed="rId2"/>
        <a:stretch>
          <a:fillRect/>
        </a:stretch>
      </xdr:blipFill>
      <xdr:spPr>
        <a:xfrm>
          <a:off x="6143625" y="4543425"/>
          <a:ext cx="3162300" cy="285750"/>
        </a:xfrm>
        <a:prstGeom prst="rect">
          <a:avLst/>
        </a:prstGeom>
        <a:noFill/>
        <a:ln w="9525" cmpd="sng">
          <a:noFill/>
        </a:ln>
      </xdr:spPr>
    </xdr:pic>
    <xdr:clientData/>
  </xdr:twoCellAnchor>
  <xdr:twoCellAnchor editAs="oneCell">
    <xdr:from>
      <xdr:col>4</xdr:col>
      <xdr:colOff>342900</xdr:colOff>
      <xdr:row>27</xdr:row>
      <xdr:rowOff>142875</xdr:rowOff>
    </xdr:from>
    <xdr:to>
      <xdr:col>9</xdr:col>
      <xdr:colOff>28575</xdr:colOff>
      <xdr:row>29</xdr:row>
      <xdr:rowOff>104775</xdr:rowOff>
    </xdr:to>
    <xdr:pic>
      <xdr:nvPicPr>
        <xdr:cNvPr id="10" name="CommandButton2"/>
        <xdr:cNvPicPr preferRelativeResize="1">
          <a:picLocks noChangeAspect="1"/>
        </xdr:cNvPicPr>
      </xdr:nvPicPr>
      <xdr:blipFill>
        <a:blip r:embed="rId3"/>
        <a:stretch>
          <a:fillRect/>
        </a:stretch>
      </xdr:blipFill>
      <xdr:spPr>
        <a:xfrm>
          <a:off x="6143625" y="4886325"/>
          <a:ext cx="3181350" cy="285750"/>
        </a:xfrm>
        <a:prstGeom prst="rect">
          <a:avLst/>
        </a:prstGeom>
        <a:noFill/>
        <a:ln w="9525" cmpd="sng">
          <a:noFill/>
        </a:ln>
      </xdr:spPr>
    </xdr:pic>
    <xdr:clientData/>
  </xdr:twoCellAnchor>
  <xdr:twoCellAnchor editAs="oneCell">
    <xdr:from>
      <xdr:col>4</xdr:col>
      <xdr:colOff>333375</xdr:colOff>
      <xdr:row>30</xdr:row>
      <xdr:rowOff>0</xdr:rowOff>
    </xdr:from>
    <xdr:to>
      <xdr:col>9</xdr:col>
      <xdr:colOff>19050</xdr:colOff>
      <xdr:row>31</xdr:row>
      <xdr:rowOff>123825</xdr:rowOff>
    </xdr:to>
    <xdr:pic>
      <xdr:nvPicPr>
        <xdr:cNvPr id="11" name="CommandButton3"/>
        <xdr:cNvPicPr preferRelativeResize="1">
          <a:picLocks noChangeAspect="1"/>
        </xdr:cNvPicPr>
      </xdr:nvPicPr>
      <xdr:blipFill>
        <a:blip r:embed="rId4"/>
        <a:stretch>
          <a:fillRect/>
        </a:stretch>
      </xdr:blipFill>
      <xdr:spPr>
        <a:xfrm>
          <a:off x="6134100" y="5229225"/>
          <a:ext cx="31813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1314450</xdr:colOff>
      <xdr:row>32</xdr:row>
      <xdr:rowOff>152400</xdr:rowOff>
    </xdr:from>
    <xdr:to>
      <xdr:col>1</xdr:col>
      <xdr:colOff>590550</xdr:colOff>
      <xdr:row>34</xdr:row>
      <xdr:rowOff>152400</xdr:rowOff>
    </xdr:to>
    <xdr:pic>
      <xdr:nvPicPr>
        <xdr:cNvPr id="1" name="CommandButton1"/>
        <xdr:cNvPicPr preferRelativeResize="1">
          <a:picLocks noChangeAspect="1"/>
        </xdr:cNvPicPr>
      </xdr:nvPicPr>
      <xdr:blipFill>
        <a:blip r:embed="rId1"/>
        <a:stretch>
          <a:fillRect/>
        </a:stretch>
      </xdr:blipFill>
      <xdr:spPr>
        <a:xfrm>
          <a:off x="1314450" y="6791325"/>
          <a:ext cx="19335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university.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indexed="44"/>
  </sheetPr>
  <dimension ref="A1:L133"/>
  <sheetViews>
    <sheetView showGridLines="0" tabSelected="1" zoomScalePageLayoutView="0" workbookViewId="0" topLeftCell="A7">
      <selection activeCell="C5" sqref="C5:G5"/>
    </sheetView>
  </sheetViews>
  <sheetFormatPr defaultColWidth="8.8515625" defaultRowHeight="12.75" zeroHeight="1"/>
  <cols>
    <col min="1" max="1" width="33.28125" style="112" customWidth="1"/>
    <col min="2" max="2" width="36.28125" style="112" customWidth="1"/>
    <col min="3" max="3" width="10.7109375" style="112" customWidth="1"/>
    <col min="4" max="5" width="6.7109375" style="112" customWidth="1"/>
    <col min="6" max="6" width="10.7109375" style="112" customWidth="1"/>
    <col min="7" max="7" width="6.7109375" style="112" customWidth="1"/>
    <col min="8" max="8" width="9.28125" style="112" customWidth="1"/>
    <col min="9" max="9" width="19.00390625" style="112" customWidth="1"/>
    <col min="10" max="16384" width="8.8515625" style="13" customWidth="1"/>
  </cols>
  <sheetData>
    <row r="1" spans="1:12" ht="20.25" customHeight="1" thickBot="1">
      <c r="A1" s="149" t="s">
        <v>252</v>
      </c>
      <c r="B1" s="149"/>
      <c r="C1" s="149"/>
      <c r="D1" s="149"/>
      <c r="E1" s="149"/>
      <c r="F1" s="149"/>
      <c r="G1" s="149"/>
      <c r="H1" s="149"/>
      <c r="I1" s="149"/>
      <c r="J1" s="12"/>
      <c r="K1" s="12"/>
      <c r="L1" s="12"/>
    </row>
    <row r="2" spans="1:9" ht="24" customHeight="1">
      <c r="A2" s="4" t="s">
        <v>54</v>
      </c>
      <c r="B2" s="13"/>
      <c r="C2" s="13"/>
      <c r="D2" s="13"/>
      <c r="E2" s="13"/>
      <c r="F2" s="13"/>
      <c r="G2" s="13"/>
      <c r="H2" s="13"/>
      <c r="I2" s="13"/>
    </row>
    <row r="3" spans="1:9" ht="12.75" customHeight="1">
      <c r="A3" s="3" t="s">
        <v>56</v>
      </c>
      <c r="B3" s="13"/>
      <c r="C3" s="13"/>
      <c r="D3" s="13"/>
      <c r="E3" s="13"/>
      <c r="F3" s="13"/>
      <c r="G3" s="13"/>
      <c r="H3" s="13"/>
      <c r="I3" s="18"/>
    </row>
    <row r="4" spans="1:9" ht="12.75">
      <c r="A4" s="2" t="s">
        <v>0</v>
      </c>
      <c r="B4" s="13"/>
      <c r="C4" s="13"/>
      <c r="D4" s="13"/>
      <c r="E4" s="13"/>
      <c r="F4" s="13"/>
      <c r="G4" s="13"/>
      <c r="H4" s="14"/>
      <c r="I4" s="17"/>
    </row>
    <row r="5" spans="1:9" ht="12.75" customHeight="1">
      <c r="A5" s="5" t="s">
        <v>1</v>
      </c>
      <c r="B5" s="72" t="s">
        <v>139</v>
      </c>
      <c r="C5" s="152" t="s">
        <v>147</v>
      </c>
      <c r="D5" s="152"/>
      <c r="E5" s="152"/>
      <c r="F5" s="152"/>
      <c r="G5" s="152"/>
      <c r="H5" s="13"/>
      <c r="I5" s="17"/>
    </row>
    <row r="6" spans="1:9" ht="12.75">
      <c r="A6" s="2" t="s">
        <v>2</v>
      </c>
      <c r="B6" s="72" t="s">
        <v>140</v>
      </c>
      <c r="C6" s="153"/>
      <c r="D6" s="153"/>
      <c r="E6" s="153"/>
      <c r="F6" s="153"/>
      <c r="G6" s="153"/>
      <c r="H6" s="13"/>
      <c r="I6" s="17"/>
    </row>
    <row r="7" spans="1:9" ht="12.75">
      <c r="A7" s="2" t="s">
        <v>24</v>
      </c>
      <c r="B7" s="72"/>
      <c r="C7" s="153"/>
      <c r="D7" s="153"/>
      <c r="E7" s="153"/>
      <c r="F7" s="153"/>
      <c r="G7" s="153"/>
      <c r="H7" s="13"/>
      <c r="I7" s="17"/>
    </row>
    <row r="8" spans="1:9" ht="12" customHeight="1">
      <c r="A8" s="2" t="s">
        <v>39</v>
      </c>
      <c r="B8" s="72" t="s">
        <v>141</v>
      </c>
      <c r="C8" s="153"/>
      <c r="D8" s="153"/>
      <c r="E8" s="153"/>
      <c r="F8" s="153"/>
      <c r="G8" s="153"/>
      <c r="H8" s="13"/>
      <c r="I8" s="14"/>
    </row>
    <row r="9" spans="1:9" ht="12" customHeight="1">
      <c r="A9" s="2" t="s">
        <v>48</v>
      </c>
      <c r="B9" s="72" t="s">
        <v>142</v>
      </c>
      <c r="C9" s="154" t="s">
        <v>148</v>
      </c>
      <c r="D9" s="152"/>
      <c r="E9" s="152"/>
      <c r="F9" s="152"/>
      <c r="G9" s="152"/>
      <c r="H9" s="13"/>
      <c r="I9" s="14"/>
    </row>
    <row r="10" spans="1:9" ht="13.5" thickBot="1">
      <c r="A10" s="10" t="s">
        <v>55</v>
      </c>
      <c r="B10" s="13"/>
      <c r="C10" s="13"/>
      <c r="D10" s="13"/>
      <c r="E10" s="13"/>
      <c r="F10" s="13"/>
      <c r="G10" s="13"/>
      <c r="H10" s="17"/>
      <c r="I10" s="14"/>
    </row>
    <row r="11" spans="1:9" ht="25.5">
      <c r="A11" s="13"/>
      <c r="B11" s="20" t="s">
        <v>91</v>
      </c>
      <c r="C11" s="21" t="s">
        <v>79</v>
      </c>
      <c r="D11" s="21">
        <v>2000</v>
      </c>
      <c r="E11" s="23" t="s">
        <v>53</v>
      </c>
      <c r="F11" s="24" t="s">
        <v>90</v>
      </c>
      <c r="G11" s="22">
        <v>2000</v>
      </c>
      <c r="H11" s="17"/>
      <c r="I11" s="14"/>
    </row>
    <row r="12" spans="1:9" ht="12.75">
      <c r="A12" s="13"/>
      <c r="B12" s="25" t="s">
        <v>124</v>
      </c>
      <c r="C12" s="158" t="s">
        <v>93</v>
      </c>
      <c r="D12" s="158"/>
      <c r="E12" s="158"/>
      <c r="F12" s="158"/>
      <c r="G12" s="159"/>
      <c r="H12" s="17"/>
      <c r="I12" s="14"/>
    </row>
    <row r="13" spans="1:9" ht="12.75">
      <c r="A13" s="13"/>
      <c r="B13" s="25" t="s">
        <v>125</v>
      </c>
      <c r="C13" s="26" t="s">
        <v>127</v>
      </c>
      <c r="D13" s="150">
        <f>IF(C13="Yes",VLOOKUP(C12,A45:B63,2,FALSE),"enter rate -&gt;")</f>
        <v>0.10926857142857142</v>
      </c>
      <c r="E13" s="150"/>
      <c r="F13" s="27" t="str">
        <f>IF(C13="Yes","$/kWh","")</f>
        <v>$/kWh</v>
      </c>
      <c r="G13" s="28">
        <f>IF(C13="Yes","","$/kWh")</f>
      </c>
      <c r="H13" s="71">
        <f>IF(C13="Yes",D13,F13)</f>
        <v>0.10926857142857142</v>
      </c>
      <c r="I13" s="14"/>
    </row>
    <row r="14" spans="1:9" ht="12.75">
      <c r="A14" s="13"/>
      <c r="B14" s="25" t="s">
        <v>126</v>
      </c>
      <c r="C14" s="29" t="s">
        <v>127</v>
      </c>
      <c r="D14" s="151">
        <f>IF(C14="Yes",B60,"enter price -&gt;")</f>
        <v>7.93</v>
      </c>
      <c r="E14" s="151"/>
      <c r="F14" s="27" t="str">
        <f>IF(C14="Yes","$/GJ","")</f>
        <v>$/GJ</v>
      </c>
      <c r="G14" s="28">
        <f>IF(C14="Yes","","$/GJ")</f>
      </c>
      <c r="H14" s="71">
        <f>IF(C14="Yes",D14,F14)</f>
        <v>7.93</v>
      </c>
      <c r="I14" s="14"/>
    </row>
    <row r="15" spans="1:9" ht="12.75">
      <c r="A15" s="13"/>
      <c r="B15" s="25" t="s">
        <v>216</v>
      </c>
      <c r="C15" s="29" t="s">
        <v>127</v>
      </c>
      <c r="D15" s="151">
        <f>IF(C15="Yes",B61,"enter price -&gt;")</f>
        <v>0.894</v>
      </c>
      <c r="E15" s="151"/>
      <c r="F15" s="27" t="str">
        <f>IF(C15="Yes","$/L","")</f>
        <v>$/L</v>
      </c>
      <c r="G15" s="28">
        <f>IF(C15="Yes","","$/L")</f>
      </c>
      <c r="H15" s="71">
        <f>IF(C15="Yes",D15/0.03868,F15)</f>
        <v>23.11271975180972</v>
      </c>
      <c r="I15" s="14"/>
    </row>
    <row r="16" spans="1:9" ht="12.75">
      <c r="A16" s="13"/>
      <c r="B16" s="25" t="s">
        <v>236</v>
      </c>
      <c r="C16" s="29" t="s">
        <v>127</v>
      </c>
      <c r="D16" s="151">
        <f>IF(C16="Yes",B62,"enter price -&gt;")</f>
        <v>1.14</v>
      </c>
      <c r="E16" s="151"/>
      <c r="F16" s="27" t="str">
        <f>IF(C16="Yes","$/m^3","")</f>
        <v>$/m^3</v>
      </c>
      <c r="G16" s="28">
        <f>IF(C16="Yes","","$/m^3")</f>
      </c>
      <c r="H16" s="71">
        <f>IF(C16="Yes",D16,F16)</f>
        <v>1.14</v>
      </c>
      <c r="I16" s="14"/>
    </row>
    <row r="17" spans="1:9" ht="12.75">
      <c r="A17" s="13"/>
      <c r="B17" s="25" t="s">
        <v>238</v>
      </c>
      <c r="C17" s="29" t="s">
        <v>127</v>
      </c>
      <c r="D17" s="160">
        <f>IF(C17="Yes",B63,"enter price -&gt;")</f>
        <v>7</v>
      </c>
      <c r="E17" s="160"/>
      <c r="F17" s="27" t="str">
        <f>IF(C17="Yes","$/kW mo.","")</f>
        <v>$/kW mo.</v>
      </c>
      <c r="G17" s="28">
        <f>IF(C17="Yes","","$/kW mo.")</f>
      </c>
      <c r="H17" s="71">
        <f>IF(C17="Yes",D17,F17)</f>
        <v>7</v>
      </c>
      <c r="I17" s="14"/>
    </row>
    <row r="18" spans="1:9" ht="12.75">
      <c r="A18" s="13"/>
      <c r="B18" s="13"/>
      <c r="C18" s="106"/>
      <c r="D18" s="13"/>
      <c r="E18" s="13"/>
      <c r="F18" s="13"/>
      <c r="G18" s="13"/>
      <c r="H18" s="13"/>
      <c r="I18" s="14"/>
    </row>
    <row r="19" spans="1:9" ht="12" customHeight="1">
      <c r="A19" s="13"/>
      <c r="B19" s="19"/>
      <c r="C19" s="13"/>
      <c r="D19" s="13"/>
      <c r="E19" s="13"/>
      <c r="F19" s="13"/>
      <c r="G19" s="13"/>
      <c r="H19" s="13"/>
      <c r="I19" s="14"/>
    </row>
    <row r="20" spans="1:9" ht="12" customHeight="1">
      <c r="A20" s="13"/>
      <c r="B20" s="13"/>
      <c r="C20" s="13"/>
      <c r="D20" s="13"/>
      <c r="E20" s="13"/>
      <c r="F20" s="13"/>
      <c r="G20" s="13"/>
      <c r="H20" s="13"/>
      <c r="I20" s="14"/>
    </row>
    <row r="21" spans="1:9" ht="12.75">
      <c r="A21" s="13"/>
      <c r="B21" s="13"/>
      <c r="C21" s="13"/>
      <c r="D21" s="13"/>
      <c r="E21" s="13"/>
      <c r="F21" s="13"/>
      <c r="G21" s="15"/>
      <c r="H21" s="13"/>
      <c r="I21" s="14"/>
    </row>
    <row r="22" spans="1:9" ht="12.75">
      <c r="A22" s="13"/>
      <c r="B22" s="13"/>
      <c r="C22" s="13"/>
      <c r="D22" s="13"/>
      <c r="E22" s="13"/>
      <c r="F22" s="13"/>
      <c r="G22" s="13"/>
      <c r="H22" s="13"/>
      <c r="I22" s="14"/>
    </row>
    <row r="23" spans="1:9" ht="12.75">
      <c r="A23" s="13"/>
      <c r="B23" s="13"/>
      <c r="C23" s="13"/>
      <c r="D23" s="13"/>
      <c r="E23" s="13"/>
      <c r="F23" s="13"/>
      <c r="G23" s="13"/>
      <c r="H23" s="13"/>
      <c r="I23" s="14"/>
    </row>
    <row r="24" spans="1:9" ht="12.75">
      <c r="A24" s="13"/>
      <c r="B24" s="13"/>
      <c r="C24" s="13"/>
      <c r="D24" s="13"/>
      <c r="E24" s="13"/>
      <c r="F24" s="13"/>
      <c r="G24" s="13"/>
      <c r="H24" s="13"/>
      <c r="I24" s="14"/>
    </row>
    <row r="25" spans="1:9" ht="12.75">
      <c r="A25" s="13"/>
      <c r="B25" s="13"/>
      <c r="C25" s="13"/>
      <c r="D25" s="13"/>
      <c r="E25" s="13"/>
      <c r="F25" s="13"/>
      <c r="G25" s="13"/>
      <c r="H25" s="13"/>
      <c r="I25" s="14"/>
    </row>
    <row r="26" spans="1:9" ht="12.75">
      <c r="A26" s="13"/>
      <c r="B26" s="13"/>
      <c r="C26" s="13"/>
      <c r="D26" s="13"/>
      <c r="E26" s="13"/>
      <c r="F26" s="13"/>
      <c r="G26" s="13"/>
      <c r="H26" s="13"/>
      <c r="I26" s="14"/>
    </row>
    <row r="27" spans="1:9" ht="12.75">
      <c r="A27" s="155" t="s">
        <v>150</v>
      </c>
      <c r="B27" s="155"/>
      <c r="C27" s="155"/>
      <c r="D27" s="155"/>
      <c r="E27" s="13"/>
      <c r="F27" s="13"/>
      <c r="G27" s="13"/>
      <c r="H27" s="13"/>
      <c r="I27" s="14"/>
    </row>
    <row r="28" spans="1:9" ht="12.75">
      <c r="A28" s="157"/>
      <c r="B28" s="157"/>
      <c r="C28" s="157"/>
      <c r="D28" s="13"/>
      <c r="E28" s="13"/>
      <c r="F28" s="13"/>
      <c r="G28" s="13"/>
      <c r="H28" s="13"/>
      <c r="I28" s="13"/>
    </row>
    <row r="29" spans="1:9" ht="12.75">
      <c r="A29" s="155" t="s">
        <v>151</v>
      </c>
      <c r="B29" s="155"/>
      <c r="C29" s="155"/>
      <c r="D29" s="155"/>
      <c r="E29" s="13"/>
      <c r="F29" s="13"/>
      <c r="G29" s="13"/>
      <c r="H29" s="13"/>
      <c r="I29" s="13"/>
    </row>
    <row r="30" spans="1:10" ht="12.75">
      <c r="A30" s="156"/>
      <c r="B30" s="156"/>
      <c r="C30" s="156"/>
      <c r="D30" s="57"/>
      <c r="E30" s="57"/>
      <c r="F30" s="57"/>
      <c r="G30" s="57"/>
      <c r="H30" s="57"/>
      <c r="I30" s="57"/>
      <c r="J30" s="57"/>
    </row>
    <row r="31" spans="1:9" ht="12.75">
      <c r="A31" s="155" t="s">
        <v>152</v>
      </c>
      <c r="B31" s="155"/>
      <c r="C31" s="155"/>
      <c r="D31" s="155"/>
      <c r="E31" s="13"/>
      <c r="F31" s="13"/>
      <c r="G31" s="13"/>
      <c r="H31" s="13"/>
      <c r="I31" s="13"/>
    </row>
    <row r="32" spans="1:9" ht="12.75">
      <c r="A32" s="13"/>
      <c r="B32" s="13"/>
      <c r="C32" s="13"/>
      <c r="D32" s="13"/>
      <c r="E32" s="13"/>
      <c r="F32" s="13"/>
      <c r="G32" s="13"/>
      <c r="H32" s="13"/>
      <c r="I32" s="13"/>
    </row>
    <row r="33" spans="1:10" ht="62.25" customHeight="1">
      <c r="A33" s="146" t="s">
        <v>153</v>
      </c>
      <c r="B33" s="147"/>
      <c r="C33" s="147"/>
      <c r="D33" s="147"/>
      <c r="E33" s="147"/>
      <c r="F33" s="147"/>
      <c r="G33" s="147"/>
      <c r="H33" s="147"/>
      <c r="I33" s="147"/>
      <c r="J33" s="148"/>
    </row>
    <row r="34" spans="1:9" ht="12.75" customHeight="1" hidden="1">
      <c r="A34" s="13"/>
      <c r="B34" s="13"/>
      <c r="C34" s="13"/>
      <c r="D34" s="13"/>
      <c r="E34" s="13"/>
      <c r="F34" s="13"/>
      <c r="G34" s="13"/>
      <c r="H34" s="13"/>
      <c r="I34" s="13"/>
    </row>
    <row r="35" spans="1:9" ht="12.75" customHeight="1" hidden="1">
      <c r="A35" s="13"/>
      <c r="B35" s="13"/>
      <c r="C35" s="13"/>
      <c r="D35" s="13"/>
      <c r="E35" s="13"/>
      <c r="F35" s="13"/>
      <c r="G35" s="13"/>
      <c r="H35" s="13"/>
      <c r="I35" s="13"/>
    </row>
    <row r="36" ht="12.75" customHeight="1" hidden="1"/>
    <row r="37" ht="12.75" customHeight="1" hidden="1"/>
    <row r="38" ht="12.75" customHeight="1" hidden="1"/>
    <row r="39" ht="12.75" customHeight="1" hidden="1"/>
    <row r="40" ht="12.75" customHeight="1" hidden="1">
      <c r="A40" s="112" t="s">
        <v>221</v>
      </c>
    </row>
    <row r="41" spans="1:3" ht="12.75" customHeight="1" hidden="1">
      <c r="A41" s="113" t="s">
        <v>222</v>
      </c>
      <c r="B41" s="110">
        <f>130/532.5</f>
        <v>0.24413145539906103</v>
      </c>
      <c r="C41" s="114" t="s">
        <v>223</v>
      </c>
    </row>
    <row r="42" spans="1:3" ht="12.75" customHeight="1" hidden="1">
      <c r="A42" s="113" t="s">
        <v>224</v>
      </c>
      <c r="B42" s="115">
        <v>49.95</v>
      </c>
      <c r="C42" s="114" t="s">
        <v>225</v>
      </c>
    </row>
    <row r="43" spans="1:3" ht="12.75" customHeight="1" hidden="1">
      <c r="A43" s="113" t="s">
        <v>226</v>
      </c>
      <c r="B43" s="116">
        <f>2.82/0.03868</f>
        <v>72.90589451913134</v>
      </c>
      <c r="C43" s="114" t="s">
        <v>225</v>
      </c>
    </row>
    <row r="44" spans="1:5" ht="12.75" customHeight="1" hidden="1">
      <c r="A44" s="112" t="s">
        <v>122</v>
      </c>
      <c r="D44" s="117"/>
      <c r="E44" s="117"/>
    </row>
    <row r="45" spans="1:5" ht="12.75" customHeight="1" hidden="1">
      <c r="A45" s="118" t="s">
        <v>93</v>
      </c>
      <c r="B45" s="119">
        <v>0.10926857142857142</v>
      </c>
      <c r="C45" s="120" t="s">
        <v>92</v>
      </c>
      <c r="D45" s="117" t="s">
        <v>127</v>
      </c>
      <c r="E45" s="117"/>
    </row>
    <row r="46" spans="1:5" ht="12.75" customHeight="1" hidden="1">
      <c r="A46" s="118" t="s">
        <v>95</v>
      </c>
      <c r="B46" s="119">
        <v>0.08085</v>
      </c>
      <c r="C46" s="120" t="s">
        <v>94</v>
      </c>
      <c r="D46" s="117" t="s">
        <v>128</v>
      </c>
      <c r="E46" s="117"/>
    </row>
    <row r="47" spans="1:5" ht="12.75" customHeight="1" hidden="1">
      <c r="A47" s="118" t="s">
        <v>97</v>
      </c>
      <c r="B47" s="119">
        <v>0.0735</v>
      </c>
      <c r="C47" s="120" t="s">
        <v>96</v>
      </c>
      <c r="D47" s="117"/>
      <c r="E47" s="117"/>
    </row>
    <row r="48" spans="1:5" ht="12.75" customHeight="1" hidden="1">
      <c r="A48" s="118" t="s">
        <v>99</v>
      </c>
      <c r="B48" s="119">
        <v>0.068</v>
      </c>
      <c r="C48" s="120" t="s">
        <v>98</v>
      </c>
      <c r="D48" s="117"/>
      <c r="E48" s="117"/>
    </row>
    <row r="49" spans="1:5" ht="12.75" customHeight="1" hidden="1">
      <c r="A49" s="118" t="s">
        <v>101</v>
      </c>
      <c r="B49" s="119">
        <v>0.06</v>
      </c>
      <c r="C49" s="120" t="s">
        <v>100</v>
      </c>
      <c r="D49" s="117"/>
      <c r="E49" s="117"/>
    </row>
    <row r="50" spans="1:5" ht="12.75" customHeight="1" hidden="1">
      <c r="A50" s="118" t="s">
        <v>103</v>
      </c>
      <c r="B50" s="119">
        <v>0.1063</v>
      </c>
      <c r="C50" s="120" t="s">
        <v>102</v>
      </c>
      <c r="D50" s="117"/>
      <c r="E50" s="117"/>
    </row>
    <row r="51" spans="1:5" ht="12.75" customHeight="1" hidden="1">
      <c r="A51" s="118" t="s">
        <v>105</v>
      </c>
      <c r="B51" s="119">
        <v>0.08811</v>
      </c>
      <c r="C51" s="120" t="s">
        <v>104</v>
      </c>
      <c r="D51" s="117"/>
      <c r="E51" s="117"/>
    </row>
    <row r="52" spans="1:5" ht="12.75" customHeight="1" hidden="1">
      <c r="A52" s="118" t="s">
        <v>107</v>
      </c>
      <c r="B52" s="119">
        <v>0.3184</v>
      </c>
      <c r="C52" s="120" t="s">
        <v>106</v>
      </c>
      <c r="D52" s="117"/>
      <c r="E52" s="117"/>
    </row>
    <row r="53" spans="1:3" ht="12.75" customHeight="1" hidden="1">
      <c r="A53" s="118" t="s">
        <v>109</v>
      </c>
      <c r="B53" s="119">
        <v>0.086</v>
      </c>
      <c r="C53" s="120" t="s">
        <v>108</v>
      </c>
    </row>
    <row r="54" spans="1:3" ht="12.75" customHeight="1" hidden="1">
      <c r="A54" s="118" t="s">
        <v>111</v>
      </c>
      <c r="B54" s="119">
        <v>0.1283</v>
      </c>
      <c r="C54" s="120" t="s">
        <v>110</v>
      </c>
    </row>
    <row r="55" spans="1:3" ht="12.75" customHeight="1" hidden="1">
      <c r="A55" s="118" t="s">
        <v>113</v>
      </c>
      <c r="B55" s="119">
        <v>0.1074</v>
      </c>
      <c r="C55" s="120" t="s">
        <v>112</v>
      </c>
    </row>
    <row r="56" spans="1:3" ht="12.75" customHeight="1" hidden="1">
      <c r="A56" s="118" t="s">
        <v>115</v>
      </c>
      <c r="B56" s="119">
        <v>0.1288</v>
      </c>
      <c r="C56" s="120" t="s">
        <v>114</v>
      </c>
    </row>
    <row r="57" spans="1:3" ht="12.75" customHeight="1" hidden="1">
      <c r="A57" s="118" t="s">
        <v>117</v>
      </c>
      <c r="B57" s="119">
        <v>0.083</v>
      </c>
      <c r="C57" s="120" t="s">
        <v>116</v>
      </c>
    </row>
    <row r="58" spans="1:3" ht="12.75" customHeight="1" hidden="1">
      <c r="A58" s="118" t="s">
        <v>119</v>
      </c>
      <c r="B58" s="119">
        <v>0.0966</v>
      </c>
      <c r="C58" s="120" t="s">
        <v>118</v>
      </c>
    </row>
    <row r="59" spans="1:3" ht="12.75" customHeight="1" hidden="1">
      <c r="A59" s="118" t="s">
        <v>121</v>
      </c>
      <c r="B59" s="119">
        <v>0.1045</v>
      </c>
      <c r="C59" s="120" t="s">
        <v>120</v>
      </c>
    </row>
    <row r="60" spans="1:3" ht="12.75" customHeight="1" hidden="1">
      <c r="A60" s="118" t="s">
        <v>234</v>
      </c>
      <c r="B60" s="121">
        <v>7.93</v>
      </c>
      <c r="C60" s="120"/>
    </row>
    <row r="61" spans="1:2" ht="12.75" customHeight="1" hidden="1">
      <c r="A61" s="131" t="s">
        <v>237</v>
      </c>
      <c r="B61" s="128">
        <v>0.894</v>
      </c>
    </row>
    <row r="62" spans="1:3" ht="12.75" customHeight="1" hidden="1">
      <c r="A62" s="130" t="s">
        <v>235</v>
      </c>
      <c r="B62" s="128">
        <v>1.14</v>
      </c>
      <c r="C62" s="122" t="s">
        <v>92</v>
      </c>
    </row>
    <row r="63" spans="1:2" ht="12.75" customHeight="1" hidden="1">
      <c r="A63" s="118" t="s">
        <v>233</v>
      </c>
      <c r="B63" s="128">
        <v>7</v>
      </c>
    </row>
    <row r="64" spans="1:4" ht="12.75" customHeight="1" hidden="1">
      <c r="A64" s="123" t="s">
        <v>79</v>
      </c>
      <c r="B64" s="124">
        <v>2000</v>
      </c>
      <c r="D64" s="120"/>
    </row>
    <row r="65" spans="1:2" ht="12.75" customHeight="1" hidden="1">
      <c r="A65" s="123" t="s">
        <v>80</v>
      </c>
      <c r="B65" s="124">
        <v>2001</v>
      </c>
    </row>
    <row r="66" spans="1:2" ht="12.75" customHeight="1" hidden="1">
      <c r="A66" s="123" t="s">
        <v>81</v>
      </c>
      <c r="B66" s="124">
        <v>2002</v>
      </c>
    </row>
    <row r="67" spans="1:2" ht="12.75" customHeight="1" hidden="1">
      <c r="A67" s="123" t="s">
        <v>82</v>
      </c>
      <c r="B67" s="124">
        <v>2003</v>
      </c>
    </row>
    <row r="68" spans="1:2" ht="12.75" customHeight="1" hidden="1">
      <c r="A68" s="123" t="s">
        <v>83</v>
      </c>
      <c r="B68" s="124">
        <v>2004</v>
      </c>
    </row>
    <row r="69" spans="1:2" ht="12.75" customHeight="1" hidden="1">
      <c r="A69" s="123" t="s">
        <v>84</v>
      </c>
      <c r="B69" s="124">
        <v>2005</v>
      </c>
    </row>
    <row r="70" spans="1:2" ht="12.75" customHeight="1" hidden="1">
      <c r="A70" s="123" t="s">
        <v>85</v>
      </c>
      <c r="B70" s="124">
        <v>2006</v>
      </c>
    </row>
    <row r="71" spans="1:2" ht="12.75" customHeight="1" hidden="1">
      <c r="A71" s="123" t="s">
        <v>86</v>
      </c>
      <c r="B71" s="124">
        <v>2007</v>
      </c>
    </row>
    <row r="72" spans="1:2" ht="12.75" customHeight="1" hidden="1">
      <c r="A72" s="123" t="s">
        <v>87</v>
      </c>
      <c r="B72" s="124">
        <v>2008</v>
      </c>
    </row>
    <row r="73" spans="1:2" ht="12.75" customHeight="1" hidden="1">
      <c r="A73" s="123" t="s">
        <v>88</v>
      </c>
      <c r="B73" s="124">
        <v>2009</v>
      </c>
    </row>
    <row r="74" spans="1:2" ht="12.75" customHeight="1" hidden="1">
      <c r="A74" s="123" t="s">
        <v>89</v>
      </c>
      <c r="B74" s="124">
        <v>2010</v>
      </c>
    </row>
    <row r="75" spans="1:2" ht="12.75" customHeight="1" hidden="1">
      <c r="A75" s="123" t="s">
        <v>90</v>
      </c>
      <c r="B75" s="124">
        <v>2011</v>
      </c>
    </row>
    <row r="76" spans="1:2" ht="12.75" customHeight="1" hidden="1">
      <c r="A76" s="123"/>
      <c r="B76" s="124">
        <v>2012</v>
      </c>
    </row>
    <row r="77" spans="1:2" ht="12.75" customHeight="1" hidden="1">
      <c r="A77" s="123"/>
      <c r="B77" s="124">
        <v>2013</v>
      </c>
    </row>
    <row r="78" spans="1:2" ht="12.75" customHeight="1" hidden="1">
      <c r="A78" s="123"/>
      <c r="B78" s="124">
        <v>2014</v>
      </c>
    </row>
    <row r="79" spans="1:2" ht="12.75" customHeight="1" hidden="1">
      <c r="A79" s="123"/>
      <c r="B79" s="124">
        <v>2015</v>
      </c>
    </row>
    <row r="80" spans="1:2" ht="12.75" customHeight="1" hidden="1">
      <c r="A80" s="123"/>
      <c r="B80" s="124">
        <v>2016</v>
      </c>
    </row>
    <row r="81" spans="1:2" ht="12.75" customHeight="1" hidden="1">
      <c r="A81" s="123"/>
      <c r="B81" s="124">
        <v>2017</v>
      </c>
    </row>
    <row r="82" spans="1:2" ht="12.75" customHeight="1" hidden="1">
      <c r="A82" s="123"/>
      <c r="B82" s="124">
        <v>2018</v>
      </c>
    </row>
    <row r="83" spans="1:2" ht="12.75" customHeight="1" hidden="1">
      <c r="A83" s="123"/>
      <c r="B83" s="124">
        <v>2019</v>
      </c>
    </row>
    <row r="84" spans="1:2" ht="12.75" customHeight="1" hidden="1">
      <c r="A84" s="123"/>
      <c r="B84" s="124">
        <v>2020</v>
      </c>
    </row>
    <row r="85" spans="1:2" ht="12.75" customHeight="1" hidden="1">
      <c r="A85" s="123"/>
      <c r="B85" s="124">
        <v>2021</v>
      </c>
    </row>
    <row r="86" spans="1:2" ht="12.75" customHeight="1" hidden="1">
      <c r="A86" s="123"/>
      <c r="B86" s="124">
        <v>2022</v>
      </c>
    </row>
    <row r="87" spans="1:2" ht="12.75" customHeight="1" hidden="1">
      <c r="A87" s="123"/>
      <c r="B87" s="124">
        <v>2023</v>
      </c>
    </row>
    <row r="88" spans="1:2" ht="12.75" customHeight="1" hidden="1">
      <c r="A88" s="123"/>
      <c r="B88" s="124">
        <v>2024</v>
      </c>
    </row>
    <row r="89" spans="1:2" ht="12.75" customHeight="1" hidden="1">
      <c r="A89" s="123"/>
      <c r="B89" s="124">
        <v>2025</v>
      </c>
    </row>
    <row r="90" spans="1:2" ht="12.75" customHeight="1" hidden="1">
      <c r="A90" s="123"/>
      <c r="B90" s="124">
        <v>2026</v>
      </c>
    </row>
    <row r="91" spans="1:2" ht="12.75" customHeight="1" hidden="1">
      <c r="A91" s="123"/>
      <c r="B91" s="124">
        <v>2027</v>
      </c>
    </row>
    <row r="92" spans="1:2" ht="12.75" customHeight="1" hidden="1">
      <c r="A92" s="123"/>
      <c r="B92" s="124">
        <v>2028</v>
      </c>
    </row>
    <row r="93" spans="1:2" ht="12.75" customHeight="1" hidden="1">
      <c r="A93" s="123"/>
      <c r="B93" s="124">
        <v>2029</v>
      </c>
    </row>
    <row r="94" spans="1:2" ht="12.75" customHeight="1" hidden="1">
      <c r="A94" s="123"/>
      <c r="B94" s="124">
        <v>2030</v>
      </c>
    </row>
    <row r="95" spans="1:2" ht="12.75" customHeight="1" hidden="1">
      <c r="A95" s="123"/>
      <c r="B95" s="124">
        <v>2031</v>
      </c>
    </row>
    <row r="96" spans="1:2" ht="12.75" customHeight="1" hidden="1">
      <c r="A96" s="123"/>
      <c r="B96" s="124"/>
    </row>
    <row r="97" spans="1:2" ht="12.75" customHeight="1" hidden="1">
      <c r="A97" s="123"/>
      <c r="B97" s="124"/>
    </row>
    <row r="98" spans="1:2" ht="12.75" customHeight="1" hidden="1">
      <c r="A98" s="123"/>
      <c r="B98" s="124"/>
    </row>
    <row r="99" spans="1:2" ht="12.75" customHeight="1" hidden="1">
      <c r="A99" s="123"/>
      <c r="B99" s="124"/>
    </row>
    <row r="100" spans="1:2" ht="12.75" customHeight="1" hidden="1">
      <c r="A100" s="123"/>
      <c r="B100" s="123"/>
    </row>
    <row r="101" spans="1:2" ht="12.75" customHeight="1" hidden="1">
      <c r="A101" s="123"/>
      <c r="B101" s="123"/>
    </row>
    <row r="102" spans="1:2" ht="12.75" customHeight="1" hidden="1">
      <c r="A102" s="123"/>
      <c r="B102" s="123"/>
    </row>
    <row r="103" spans="1:2" ht="12.75" customHeight="1" hidden="1">
      <c r="A103" s="123"/>
      <c r="B103" s="123"/>
    </row>
    <row r="104" spans="1:2" ht="12.75" customHeight="1" hidden="1">
      <c r="A104" s="123"/>
      <c r="B104" s="123"/>
    </row>
    <row r="105" spans="1:2" ht="12.75" customHeight="1" hidden="1">
      <c r="A105" s="123"/>
      <c r="B105" s="123"/>
    </row>
    <row r="106" spans="1:2" ht="12.75" customHeight="1" hidden="1">
      <c r="A106" s="123"/>
      <c r="B106" s="123"/>
    </row>
    <row r="107" spans="1:2" ht="12.75" customHeight="1" hidden="1">
      <c r="A107" s="123"/>
      <c r="B107" s="123"/>
    </row>
    <row r="108" spans="1:2" ht="12.75" customHeight="1" hidden="1">
      <c r="A108" s="123"/>
      <c r="B108" s="123"/>
    </row>
    <row r="109" spans="1:2" ht="12.75" customHeight="1" hidden="1">
      <c r="A109" s="123"/>
      <c r="B109" s="123"/>
    </row>
    <row r="110" spans="1:2" ht="12.75" customHeight="1" hidden="1">
      <c r="A110" s="123"/>
      <c r="B110" s="123"/>
    </row>
    <row r="111" spans="1:2" ht="12.75" customHeight="1" hidden="1">
      <c r="A111" s="123"/>
      <c r="B111" s="123"/>
    </row>
    <row r="112" spans="1:2" ht="12.75" customHeight="1" hidden="1">
      <c r="A112" s="123"/>
      <c r="B112" s="123"/>
    </row>
    <row r="113" spans="1:2" ht="12.75" customHeight="1" hidden="1">
      <c r="A113" s="123"/>
      <c r="B113" s="123"/>
    </row>
    <row r="114" spans="1:2" ht="12.75" customHeight="1" hidden="1">
      <c r="A114" s="123"/>
      <c r="B114" s="123"/>
    </row>
    <row r="115" spans="1:2" ht="12.75" customHeight="1" hidden="1">
      <c r="A115" s="123"/>
      <c r="B115" s="123"/>
    </row>
    <row r="116" spans="1:2" ht="12.75" customHeight="1" hidden="1">
      <c r="A116" s="123"/>
      <c r="B116" s="123"/>
    </row>
    <row r="117" spans="1:2" ht="12.75" customHeight="1" hidden="1">
      <c r="A117" s="123"/>
      <c r="B117" s="123"/>
    </row>
    <row r="118" spans="1:2" ht="12.75" customHeight="1" hidden="1">
      <c r="A118" s="123"/>
      <c r="B118" s="123"/>
    </row>
    <row r="119" spans="1:2" ht="12.75" customHeight="1" hidden="1">
      <c r="A119" s="123"/>
      <c r="B119" s="123"/>
    </row>
    <row r="120" spans="1:2" ht="12.75" customHeight="1" hidden="1">
      <c r="A120" s="123"/>
      <c r="B120" s="123"/>
    </row>
    <row r="121" spans="1:2" ht="12.75" customHeight="1" hidden="1">
      <c r="A121" s="123"/>
      <c r="B121" s="123"/>
    </row>
    <row r="122" spans="1:2" ht="12.75" customHeight="1" hidden="1">
      <c r="A122" s="123"/>
      <c r="B122" s="123"/>
    </row>
    <row r="123" spans="1:2" ht="12.75" customHeight="1" hidden="1">
      <c r="A123" s="123"/>
      <c r="B123" s="123"/>
    </row>
    <row r="124" spans="1:2" ht="12.75" customHeight="1" hidden="1">
      <c r="A124" s="123"/>
      <c r="B124" s="123"/>
    </row>
    <row r="125" spans="1:2" ht="12.75" customHeight="1" hidden="1">
      <c r="A125" s="123"/>
      <c r="B125" s="123"/>
    </row>
    <row r="126" spans="1:2" ht="12.75" customHeight="1" hidden="1">
      <c r="A126" s="123"/>
      <c r="B126" s="123"/>
    </row>
    <row r="127" spans="1:2" ht="12.75" customHeight="1" hidden="1">
      <c r="A127" s="123"/>
      <c r="B127" s="123"/>
    </row>
    <row r="128" spans="1:2" ht="12.75" customHeight="1" hidden="1">
      <c r="A128" s="123"/>
      <c r="B128" s="123"/>
    </row>
    <row r="129" spans="1:2" ht="12.75" customHeight="1" hidden="1">
      <c r="A129" s="123"/>
      <c r="B129" s="123"/>
    </row>
    <row r="130" spans="1:2" ht="12.75" customHeight="1" hidden="1">
      <c r="A130" s="123"/>
      <c r="B130" s="123"/>
    </row>
    <row r="131" spans="1:2" ht="12.75" customHeight="1" hidden="1">
      <c r="A131" s="123"/>
      <c r="B131" s="123"/>
    </row>
    <row r="132" spans="1:2" ht="12.75" customHeight="1" hidden="1">
      <c r="A132" s="123"/>
      <c r="B132" s="123"/>
    </row>
    <row r="133" spans="1:2" ht="12.75" customHeight="1" hidden="1">
      <c r="A133" s="123"/>
      <c r="B133" s="123"/>
    </row>
  </sheetData>
  <sheetProtection/>
  <mergeCells count="18">
    <mergeCell ref="A30:C30"/>
    <mergeCell ref="A28:C28"/>
    <mergeCell ref="A27:D27"/>
    <mergeCell ref="A29:D29"/>
    <mergeCell ref="C12:G12"/>
    <mergeCell ref="D16:E16"/>
    <mergeCell ref="D17:E17"/>
    <mergeCell ref="D15:E15"/>
    <mergeCell ref="A33:J33"/>
    <mergeCell ref="A1:I1"/>
    <mergeCell ref="D13:E13"/>
    <mergeCell ref="D14:E14"/>
    <mergeCell ref="C5:G5"/>
    <mergeCell ref="C6:G6"/>
    <mergeCell ref="C7:G7"/>
    <mergeCell ref="C8:G8"/>
    <mergeCell ref="C9:G9"/>
    <mergeCell ref="A31:D31"/>
  </mergeCells>
  <dataValidations count="7">
    <dataValidation type="decimal" operator="greaterThan" allowBlank="1" showInputMessage="1" showErrorMessage="1" sqref="D13:E13">
      <formula1>0</formula1>
    </dataValidation>
    <dataValidation type="list" allowBlank="1" showInputMessage="1" showErrorMessage="1" sqref="C13:C17">
      <formula1>$D$45:$D$46</formula1>
    </dataValidation>
    <dataValidation type="list" allowBlank="1" showInputMessage="1" showErrorMessage="1" sqref="C12">
      <formula1>$A$45:$A$59</formula1>
    </dataValidation>
    <dataValidation type="list" operator="greaterThan" allowBlank="1" showInputMessage="1" showErrorMessage="1" sqref="C11">
      <formula1>$A$64:$A$76</formula1>
    </dataValidation>
    <dataValidation type="list" allowBlank="1" showInputMessage="1" showErrorMessage="1" sqref="G11">
      <formula1>$B$64:$B$95</formula1>
    </dataValidation>
    <dataValidation type="list" allowBlank="1" showInputMessage="1" showErrorMessage="1" sqref="F11">
      <formula1>$A$64:$A$76</formula1>
    </dataValidation>
    <dataValidation type="list" operator="greaterThan" allowBlank="1" showInputMessage="1" showErrorMessage="1" sqref="D11">
      <formula1>$B$64:$B$76</formula1>
    </dataValidation>
  </dataValidations>
  <hyperlinks>
    <hyperlink ref="A4" location="'Commercial &amp; Industrial'!B13" display="Commercial and Industrial Products"/>
    <hyperlink ref="A3" location="Instructions!C5" display="Instructions"/>
    <hyperlink ref="A5" location="'Lighting &amp; Signage'!B13" display="Lighting and Signage"/>
    <hyperlink ref="A6" location="'Heating, Cooling &amp; Ventilation'!B13" display="Heating, Cooling and Ventilation"/>
    <hyperlink ref="A7" location="'Home Appliances'!B13" display="Home Appliances"/>
    <hyperlink ref="A8" location="'Consumer Electronics'!B13" display="Consumer Electronics"/>
    <hyperlink ref="A9" location="'Office Equipment'!B13" display="Office Equipment"/>
    <hyperlink ref="A10" location="'Summary &amp; Analysis'!A1" display="Summary &amp; Analysis"/>
    <hyperlink ref="C9" r:id="rId1" display="info@university.ca"/>
  </hyperlinks>
  <printOptions/>
  <pageMargins left="0.75" right="0.75" top="1" bottom="1" header="0.5" footer="0.5"/>
  <pageSetup orientation="portrait" r:id="rId3"/>
  <drawing r:id="rId2"/>
</worksheet>
</file>

<file path=xl/worksheets/sheet2.xml><?xml version="1.0" encoding="utf-8"?>
<worksheet xmlns="http://schemas.openxmlformats.org/spreadsheetml/2006/main" xmlns:r="http://schemas.openxmlformats.org/officeDocument/2006/relationships">
  <sheetPr codeName="Sheet3">
    <tabColor indexed="41"/>
    <pageSetUpPr fitToPage="1"/>
  </sheetPr>
  <dimension ref="A1:O60"/>
  <sheetViews>
    <sheetView showGridLines="0" zoomScalePageLayoutView="0" workbookViewId="0" topLeftCell="A1">
      <selection activeCell="A2" sqref="A2"/>
    </sheetView>
  </sheetViews>
  <sheetFormatPr defaultColWidth="9.140625" defaultRowHeight="12.75"/>
  <cols>
    <col min="1" max="1" width="41.28125" style="125" bestFit="1" customWidth="1"/>
    <col min="2" max="3" width="13.7109375" style="125" customWidth="1"/>
    <col min="4" max="5" width="13.7109375" style="125" hidden="1" customWidth="1"/>
    <col min="6" max="6" width="11.7109375" style="125" customWidth="1"/>
    <col min="7" max="9" width="12.7109375" style="125" customWidth="1"/>
    <col min="10" max="12" width="12.7109375" style="0" customWidth="1"/>
    <col min="13" max="14" width="12.7109375" style="0" hidden="1" customWidth="1"/>
    <col min="15" max="15" width="12.00390625" style="0" customWidth="1"/>
  </cols>
  <sheetData>
    <row r="1" spans="1:9" ht="25.5">
      <c r="A1" s="4" t="s">
        <v>54</v>
      </c>
      <c r="B1"/>
      <c r="C1"/>
      <c r="D1"/>
      <c r="E1"/>
      <c r="F1"/>
      <c r="G1"/>
      <c r="H1"/>
      <c r="I1"/>
    </row>
    <row r="2" spans="1:9" ht="12.75">
      <c r="A2" s="3" t="s">
        <v>56</v>
      </c>
      <c r="B2"/>
      <c r="C2"/>
      <c r="D2"/>
      <c r="E2"/>
      <c r="F2"/>
      <c r="G2"/>
      <c r="H2"/>
      <c r="I2"/>
    </row>
    <row r="3" spans="1:9" ht="12.75">
      <c r="A3" s="2" t="s">
        <v>0</v>
      </c>
      <c r="B3"/>
      <c r="C3"/>
      <c r="D3"/>
      <c r="E3"/>
      <c r="F3"/>
      <c r="G3"/>
      <c r="H3"/>
      <c r="I3"/>
    </row>
    <row r="4" spans="1:9" ht="12.75">
      <c r="A4" s="5" t="s">
        <v>1</v>
      </c>
      <c r="B4"/>
      <c r="C4"/>
      <c r="D4"/>
      <c r="E4"/>
      <c r="F4"/>
      <c r="G4"/>
      <c r="H4"/>
      <c r="I4"/>
    </row>
    <row r="5" spans="1:9" ht="12.75">
      <c r="A5" s="2" t="s">
        <v>2</v>
      </c>
      <c r="B5"/>
      <c r="C5"/>
      <c r="D5"/>
      <c r="E5"/>
      <c r="F5"/>
      <c r="G5"/>
      <c r="H5"/>
      <c r="I5"/>
    </row>
    <row r="6" spans="1:9" ht="12.75">
      <c r="A6" s="2" t="s">
        <v>24</v>
      </c>
      <c r="B6"/>
      <c r="C6"/>
      <c r="D6"/>
      <c r="E6"/>
      <c r="F6"/>
      <c r="G6"/>
      <c r="H6"/>
      <c r="I6"/>
    </row>
    <row r="7" spans="1:9" ht="12.75">
      <c r="A7" s="2" t="s">
        <v>39</v>
      </c>
      <c r="B7"/>
      <c r="C7"/>
      <c r="D7"/>
      <c r="E7"/>
      <c r="F7"/>
      <c r="G7"/>
      <c r="H7"/>
      <c r="I7"/>
    </row>
    <row r="8" spans="1:9" ht="12.75">
      <c r="A8" s="2" t="s">
        <v>48</v>
      </c>
      <c r="B8"/>
      <c r="C8"/>
      <c r="D8"/>
      <c r="E8"/>
      <c r="F8"/>
      <c r="G8"/>
      <c r="H8"/>
      <c r="I8"/>
    </row>
    <row r="9" spans="1:9" ht="13.5" thickBot="1">
      <c r="A9" s="10" t="s">
        <v>55</v>
      </c>
      <c r="B9"/>
      <c r="C9"/>
      <c r="D9"/>
      <c r="E9"/>
      <c r="F9"/>
      <c r="G9"/>
      <c r="H9"/>
      <c r="I9"/>
    </row>
    <row r="10" spans="1:9" ht="13.5" thickBot="1">
      <c r="A10"/>
      <c r="B10"/>
      <c r="C10"/>
      <c r="D10"/>
      <c r="E10"/>
      <c r="F10"/>
      <c r="G10"/>
      <c r="H10"/>
      <c r="I10"/>
    </row>
    <row r="11" spans="1:15" ht="39" thickBot="1">
      <c r="A11" s="40" t="s">
        <v>5</v>
      </c>
      <c r="B11" s="161" t="s">
        <v>57</v>
      </c>
      <c r="C11" s="162"/>
      <c r="D11" s="161" t="s">
        <v>134</v>
      </c>
      <c r="E11" s="162"/>
      <c r="F11" s="49" t="s">
        <v>61</v>
      </c>
      <c r="G11" s="163" t="s">
        <v>132</v>
      </c>
      <c r="H11" s="164"/>
      <c r="I11" s="165"/>
      <c r="J11" s="163" t="s">
        <v>133</v>
      </c>
      <c r="K11" s="164"/>
      <c r="L11" s="165"/>
      <c r="M11" s="161" t="s">
        <v>246</v>
      </c>
      <c r="N11" s="162"/>
      <c r="O11" s="41" t="s">
        <v>135</v>
      </c>
    </row>
    <row r="12" spans="1:15" ht="51">
      <c r="A12" s="42" t="s">
        <v>181</v>
      </c>
      <c r="B12" s="8" t="s">
        <v>58</v>
      </c>
      <c r="C12" s="9" t="s">
        <v>63</v>
      </c>
      <c r="D12" s="8" t="s">
        <v>59</v>
      </c>
      <c r="E12" s="8" t="s">
        <v>60</v>
      </c>
      <c r="F12" s="32" t="s">
        <v>62</v>
      </c>
      <c r="G12" s="46" t="s">
        <v>59</v>
      </c>
      <c r="H12" s="47" t="s">
        <v>123</v>
      </c>
      <c r="I12" s="48" t="s">
        <v>60</v>
      </c>
      <c r="J12" s="46" t="s">
        <v>59</v>
      </c>
      <c r="K12" s="47" t="s">
        <v>123</v>
      </c>
      <c r="L12" s="48" t="s">
        <v>60</v>
      </c>
      <c r="M12" s="145" t="s">
        <v>247</v>
      </c>
      <c r="N12" s="9" t="s">
        <v>248</v>
      </c>
      <c r="O12" s="37" t="s">
        <v>62</v>
      </c>
    </row>
    <row r="13" spans="1:15" ht="12.75">
      <c r="A13" s="43" t="s">
        <v>27</v>
      </c>
      <c r="B13" s="6">
        <v>0</v>
      </c>
      <c r="C13" s="6">
        <v>0</v>
      </c>
      <c r="D13" s="16">
        <v>302.75957842717924</v>
      </c>
      <c r="E13" s="16">
        <f>D13*Instructions!$B$41</f>
        <v>73.91313651743343</v>
      </c>
      <c r="F13" s="33">
        <v>14</v>
      </c>
      <c r="G13" s="38">
        <f>IF($C13&gt;0,$C13*$D13,"")</f>
      </c>
      <c r="H13" s="30">
        <f>IF($C13&gt;0,$G13*Instructions!$H$13+$C13*$D13/8760*Instructions!$H$17*12,"")</f>
      </c>
      <c r="I13" s="39">
        <f>IF($C13&gt;0,$C13*$E13,"")</f>
      </c>
      <c r="J13" s="38">
        <f>IF($C13&gt;0,$C13*$D13*$F13,"")</f>
      </c>
      <c r="K13" s="30">
        <f>IF($C13&gt;0,PV(0.075,F13,-H13,,0),"")</f>
      </c>
      <c r="L13" s="39">
        <f>IF($C13&gt;0,$C13*$E13*$F13,"")</f>
      </c>
      <c r="M13" s="35">
        <v>1000</v>
      </c>
      <c r="N13" s="7">
        <v>800</v>
      </c>
      <c r="O13" s="44">
        <f aca="true" t="shared" si="0" ref="O13:O26">IF($H13=0,"Never",(IF($C13&gt;0,IF($C13*($M13-$N13)-$K13&gt;0,"Never",$C13*($M13-$N13)/$H13),"")))</f>
      </c>
    </row>
    <row r="14" spans="1:15" ht="12.75">
      <c r="A14" s="43" t="s">
        <v>227</v>
      </c>
      <c r="B14" s="6">
        <v>0</v>
      </c>
      <c r="C14" s="6">
        <v>0</v>
      </c>
      <c r="D14" s="16">
        <v>1264.0600733669771</v>
      </c>
      <c r="E14" s="16">
        <f>D14*Instructions!$B$41</f>
        <v>308.596825422924</v>
      </c>
      <c r="F14" s="33">
        <v>10</v>
      </c>
      <c r="G14" s="38">
        <f aca="true" t="shared" si="1" ref="G14:G26">IF($C14&gt;0,$C14*$D14,"")</f>
      </c>
      <c r="H14" s="30">
        <f>IF($C14&gt;0,$G14*Instructions!$H$13+$C14*$D14/8760*Instructions!$H$17*12,"")</f>
      </c>
      <c r="I14" s="39">
        <f aca="true" t="shared" si="2" ref="I14:I26">IF($C14&gt;0,$C14*$E14,"")</f>
      </c>
      <c r="J14" s="38">
        <f aca="true" t="shared" si="3" ref="J14:J26">IF($C14&gt;0,$C14*$D14*$F14,"")</f>
      </c>
      <c r="K14" s="30">
        <f aca="true" t="shared" si="4" ref="K14:K26">IF($C14&gt;0,PV(0.075,F14,-H14,,0),"")</f>
      </c>
      <c r="L14" s="39">
        <f aca="true" t="shared" si="5" ref="L14:L26">IF($C14&gt;0,$C14*$E14*$F14,"")</f>
      </c>
      <c r="M14" s="35">
        <v>1400</v>
      </c>
      <c r="N14" s="7">
        <v>1200</v>
      </c>
      <c r="O14" s="44">
        <f t="shared" si="0"/>
      </c>
    </row>
    <row r="15" spans="1:15" ht="12.75">
      <c r="A15" s="43" t="s">
        <v>228</v>
      </c>
      <c r="B15" s="6">
        <v>0</v>
      </c>
      <c r="C15" s="6">
        <v>0</v>
      </c>
      <c r="D15" s="16">
        <v>897.041770645119</v>
      </c>
      <c r="E15" s="16">
        <f>D15*Instructions!$B$41</f>
        <v>218.9961130213436</v>
      </c>
      <c r="F15" s="33">
        <v>10</v>
      </c>
      <c r="G15" s="38">
        <f aca="true" t="shared" si="6" ref="G15:G20">IF($C15&gt;0,$C15*$D15,"")</f>
      </c>
      <c r="H15" s="30">
        <f>IF($C15&gt;0,$G15*Instructions!$H$13+$C15*$D15/8760*Instructions!$H$17*12,"")</f>
      </c>
      <c r="I15" s="39">
        <f aca="true" t="shared" si="7" ref="I15:I20">IF($C15&gt;0,$C15*$E15,"")</f>
      </c>
      <c r="J15" s="38">
        <f aca="true" t="shared" si="8" ref="J15:J20">IF($C15&gt;0,$C15*$D15*$F15,"")</f>
      </c>
      <c r="K15" s="30">
        <f t="shared" si="4"/>
      </c>
      <c r="L15" s="39">
        <f aca="true" t="shared" si="9" ref="L15:L20">IF($C15&gt;0,$C15*$E15*$F15,"")</f>
      </c>
      <c r="M15" s="35">
        <v>1400</v>
      </c>
      <c r="N15" s="7">
        <v>1200</v>
      </c>
      <c r="O15" s="44">
        <f t="shared" si="0"/>
      </c>
    </row>
    <row r="16" spans="1:15" ht="12.75">
      <c r="A16" s="43" t="s">
        <v>180</v>
      </c>
      <c r="B16" s="6">
        <v>0</v>
      </c>
      <c r="C16" s="6">
        <v>0</v>
      </c>
      <c r="D16" s="16">
        <v>1341.0379360126694</v>
      </c>
      <c r="E16" s="16">
        <f>D16*Instructions!$B$41</f>
        <v>327.38954306412586</v>
      </c>
      <c r="F16" s="33">
        <v>10</v>
      </c>
      <c r="G16" s="38">
        <f t="shared" si="6"/>
      </c>
      <c r="H16" s="30">
        <f>IF($C16&gt;0,$G16*Instructions!$H$13+$C16*$D16/8760*Instructions!$H$17*12,"")</f>
      </c>
      <c r="I16" s="39">
        <f t="shared" si="7"/>
      </c>
      <c r="J16" s="38">
        <f t="shared" si="8"/>
      </c>
      <c r="K16" s="30">
        <f t="shared" si="4"/>
      </c>
      <c r="L16" s="39">
        <f t="shared" si="9"/>
      </c>
      <c r="M16" s="35">
        <v>1400</v>
      </c>
      <c r="N16" s="7">
        <v>1200</v>
      </c>
      <c r="O16" s="44">
        <f t="shared" si="0"/>
      </c>
    </row>
    <row r="17" spans="1:15" ht="12.75">
      <c r="A17" s="43" t="s">
        <v>229</v>
      </c>
      <c r="B17" s="6">
        <v>0</v>
      </c>
      <c r="C17" s="6">
        <v>0</v>
      </c>
      <c r="D17" s="16">
        <v>1264.0600733669771</v>
      </c>
      <c r="E17" s="16">
        <f>D17*Instructions!$B$41</f>
        <v>308.596825422924</v>
      </c>
      <c r="F17" s="33">
        <v>10</v>
      </c>
      <c r="G17" s="38">
        <f t="shared" si="6"/>
      </c>
      <c r="H17" s="30">
        <f>IF($C17&gt;0,$G17*Instructions!$H$13+$C17*$D17/8760*Instructions!$H$17*12,"")</f>
      </c>
      <c r="I17" s="39">
        <f t="shared" si="7"/>
      </c>
      <c r="J17" s="38">
        <f t="shared" si="8"/>
      </c>
      <c r="K17" s="30">
        <f t="shared" si="4"/>
      </c>
      <c r="L17" s="39">
        <f t="shared" si="9"/>
      </c>
      <c r="M17" s="35">
        <v>1400</v>
      </c>
      <c r="N17" s="7">
        <v>1200</v>
      </c>
      <c r="O17" s="44">
        <f t="shared" si="0"/>
      </c>
    </row>
    <row r="18" spans="1:15" ht="12.75">
      <c r="A18" s="43" t="s">
        <v>230</v>
      </c>
      <c r="B18" s="6">
        <v>0</v>
      </c>
      <c r="C18" s="6">
        <v>0</v>
      </c>
      <c r="D18" s="16">
        <v>529.25</v>
      </c>
      <c r="E18" s="16">
        <f>D18*Instructions!$B$41</f>
        <v>129.20657276995306</v>
      </c>
      <c r="F18" s="33">
        <v>10</v>
      </c>
      <c r="G18" s="38">
        <f t="shared" si="6"/>
      </c>
      <c r="H18" s="30">
        <f>IF($C18&gt;0,$G18*Instructions!$H$13+$C18*$D18/8760*Instructions!$H$17*12,"")</f>
      </c>
      <c r="I18" s="39">
        <f t="shared" si="7"/>
      </c>
      <c r="J18" s="38">
        <f t="shared" si="8"/>
      </c>
      <c r="K18" s="30">
        <f t="shared" si="4"/>
      </c>
      <c r="L18" s="39">
        <f t="shared" si="9"/>
      </c>
      <c r="M18" s="35">
        <v>1400</v>
      </c>
      <c r="N18" s="7">
        <v>1200</v>
      </c>
      <c r="O18" s="44">
        <f t="shared" si="0"/>
      </c>
    </row>
    <row r="19" spans="1:15" ht="12.75">
      <c r="A19" s="43" t="s">
        <v>231</v>
      </c>
      <c r="B19" s="6">
        <v>0</v>
      </c>
      <c r="C19" s="6">
        <v>0</v>
      </c>
      <c r="D19" s="16">
        <v>1562.2</v>
      </c>
      <c r="E19" s="16">
        <f>D19*Instructions!$B$41</f>
        <v>381.38215962441313</v>
      </c>
      <c r="F19" s="33">
        <v>10</v>
      </c>
      <c r="G19" s="38">
        <f t="shared" si="6"/>
      </c>
      <c r="H19" s="30">
        <f>IF($C19&gt;0,$G19*Instructions!$H$13+$C19*$D19/8760*Instructions!$H$17*12,"")</f>
      </c>
      <c r="I19" s="39">
        <f t="shared" si="7"/>
      </c>
      <c r="J19" s="38">
        <f t="shared" si="8"/>
      </c>
      <c r="K19" s="30">
        <f t="shared" si="4"/>
      </c>
      <c r="L19" s="39">
        <f t="shared" si="9"/>
      </c>
      <c r="M19" s="35">
        <v>1400</v>
      </c>
      <c r="N19" s="7">
        <v>1200</v>
      </c>
      <c r="O19" s="44">
        <f t="shared" si="0"/>
      </c>
    </row>
    <row r="20" spans="1:15" ht="12.75">
      <c r="A20" s="43" t="s">
        <v>220</v>
      </c>
      <c r="B20" s="6">
        <v>0</v>
      </c>
      <c r="C20" s="6">
        <v>0</v>
      </c>
      <c r="D20" s="16">
        <v>0</v>
      </c>
      <c r="E20" s="16">
        <f>D20*Instructions!$B$41</f>
        <v>0</v>
      </c>
      <c r="F20" s="33">
        <v>10</v>
      </c>
      <c r="G20" s="38">
        <f t="shared" si="6"/>
      </c>
      <c r="H20" s="30">
        <f>IF($C20&gt;0,$G20*Instructions!$H$13+$C20*$D20/8760*Instructions!$H$17*12,"")</f>
      </c>
      <c r="I20" s="39">
        <f t="shared" si="7"/>
      </c>
      <c r="J20" s="38">
        <f t="shared" si="8"/>
      </c>
      <c r="K20" s="30">
        <f>IF($C20&gt;0,PV(0.075,F20,-H20,,0),"")</f>
      </c>
      <c r="L20" s="39">
        <f t="shared" si="9"/>
      </c>
      <c r="M20" s="35">
        <v>1900</v>
      </c>
      <c r="N20" s="7">
        <v>1900</v>
      </c>
      <c r="O20" s="44">
        <f t="shared" si="0"/>
      </c>
    </row>
    <row r="21" spans="1:15" ht="12.75">
      <c r="A21" s="43" t="s">
        <v>184</v>
      </c>
      <c r="B21" s="6">
        <v>0</v>
      </c>
      <c r="C21" s="6">
        <v>0</v>
      </c>
      <c r="D21" s="16">
        <v>3668.317</v>
      </c>
      <c r="E21" s="16">
        <f>D21*Instructions!$B$41</f>
        <v>895.5515680751174</v>
      </c>
      <c r="F21" s="33">
        <v>10</v>
      </c>
      <c r="G21" s="38">
        <f t="shared" si="1"/>
      </c>
      <c r="H21" s="30">
        <f>IF($C21&gt;0,$G21*Instructions!$H$13+C21*((96/70*25)-(96/50*1.5))*365/264.172051242*Instructions!$H$16,"")</f>
      </c>
      <c r="I21" s="39">
        <f t="shared" si="2"/>
      </c>
      <c r="J21" s="38">
        <f t="shared" si="3"/>
      </c>
      <c r="K21" s="30">
        <f t="shared" si="4"/>
      </c>
      <c r="L21" s="39">
        <f t="shared" si="5"/>
      </c>
      <c r="M21" s="35">
        <v>12000</v>
      </c>
      <c r="N21" s="7">
        <v>12000</v>
      </c>
      <c r="O21" s="44">
        <f t="shared" si="0"/>
      </c>
    </row>
    <row r="22" spans="1:15" ht="12.75">
      <c r="A22" s="43" t="s">
        <v>186</v>
      </c>
      <c r="B22" s="6">
        <v>0</v>
      </c>
      <c r="C22" s="6">
        <v>0</v>
      </c>
      <c r="D22" s="16">
        <v>4669.837</v>
      </c>
      <c r="E22" s="16">
        <f>D22*Instructions!$B$41</f>
        <v>1140.054103286385</v>
      </c>
      <c r="F22" s="33">
        <v>10</v>
      </c>
      <c r="G22" s="38">
        <f t="shared" si="1"/>
      </c>
      <c r="H22" s="30">
        <f>IF($C22&gt;0,$G22*Instructions!$H$13+C22*((96/87*28.5)-(96/67*2.5))*365/264.172051242*Instructions!$H$16,"")</f>
      </c>
      <c r="I22" s="39">
        <f t="shared" si="2"/>
      </c>
      <c r="J22" s="38">
        <f t="shared" si="3"/>
      </c>
      <c r="K22" s="30">
        <f t="shared" si="4"/>
      </c>
      <c r="L22" s="39">
        <f t="shared" si="5"/>
      </c>
      <c r="M22" s="35">
        <v>12000</v>
      </c>
      <c r="N22" s="35">
        <v>12000</v>
      </c>
      <c r="O22" s="44">
        <f t="shared" si="0"/>
      </c>
    </row>
    <row r="23" spans="1:15" ht="12.75">
      <c r="A23" s="43" t="s">
        <v>185</v>
      </c>
      <c r="B23" s="6">
        <v>0</v>
      </c>
      <c r="C23" s="6">
        <v>0</v>
      </c>
      <c r="D23" s="16">
        <v>5747.998</v>
      </c>
      <c r="E23" s="16">
        <f>D23*Instructions!$B$41</f>
        <v>1403.2671173708918</v>
      </c>
      <c r="F23" s="33">
        <v>10</v>
      </c>
      <c r="G23" s="38">
        <f t="shared" si="1"/>
      </c>
      <c r="H23" s="30">
        <f>IF($C23&gt;0,$G23*Instructions!$H$13+C23*((96/103*31.5)-(96/83*3))*365/264.172051242*Instructions!$H$16,"")</f>
      </c>
      <c r="I23" s="39">
        <f t="shared" si="2"/>
      </c>
      <c r="J23" s="38">
        <f t="shared" si="3"/>
      </c>
      <c r="K23" s="30">
        <f t="shared" si="4"/>
      </c>
      <c r="L23" s="39">
        <f t="shared" si="5"/>
      </c>
      <c r="M23" s="35">
        <v>12000</v>
      </c>
      <c r="N23" s="35">
        <v>12000</v>
      </c>
      <c r="O23" s="44">
        <f t="shared" si="0"/>
      </c>
    </row>
    <row r="24" spans="1:15" ht="12.75">
      <c r="A24" s="43" t="s">
        <v>187</v>
      </c>
      <c r="B24" s="6">
        <v>0</v>
      </c>
      <c r="C24" s="6">
        <v>0</v>
      </c>
      <c r="D24" s="16">
        <v>6763.434</v>
      </c>
      <c r="E24" s="16">
        <f>D24*Instructions!$B$41</f>
        <v>1651.166985915493</v>
      </c>
      <c r="F24" s="33">
        <v>10</v>
      </c>
      <c r="G24" s="38">
        <f t="shared" si="1"/>
      </c>
      <c r="H24" s="30">
        <f>IF($C24&gt;0,$G24*Instructions!$H$13+C24*((96/120*35)-(96/100*3.5))*365/264.172051242*Instructions!$H$16,"")</f>
      </c>
      <c r="I24" s="39">
        <f t="shared" si="2"/>
      </c>
      <c r="J24" s="38">
        <f t="shared" si="3"/>
      </c>
      <c r="K24" s="30">
        <f t="shared" si="4"/>
      </c>
      <c r="L24" s="39">
        <f t="shared" si="5"/>
      </c>
      <c r="M24" s="35">
        <v>12000</v>
      </c>
      <c r="N24" s="35">
        <v>12000</v>
      </c>
      <c r="O24" s="44">
        <f t="shared" si="0"/>
      </c>
    </row>
    <row r="25" spans="1:15" ht="12.75">
      <c r="A25" s="43" t="s">
        <v>192</v>
      </c>
      <c r="B25" s="6">
        <v>0</v>
      </c>
      <c r="C25" s="6">
        <v>0</v>
      </c>
      <c r="D25" s="16">
        <v>724.911703400765</v>
      </c>
      <c r="E25" s="16">
        <f>D25*Instructions!$B$41</f>
        <v>176.97374918704122</v>
      </c>
      <c r="F25" s="33">
        <v>8</v>
      </c>
      <c r="G25" s="38">
        <f t="shared" si="1"/>
      </c>
      <c r="H25" s="30">
        <f>IF($C25&gt;0,$G25*Instructions!$H$13,"")</f>
      </c>
      <c r="I25" s="39">
        <f t="shared" si="2"/>
      </c>
      <c r="J25" s="38">
        <f t="shared" si="3"/>
      </c>
      <c r="K25" s="30">
        <f t="shared" si="4"/>
      </c>
      <c r="L25" s="39">
        <f t="shared" si="5"/>
      </c>
      <c r="M25" s="35">
        <v>3600</v>
      </c>
      <c r="N25" s="7">
        <v>3000</v>
      </c>
      <c r="O25" s="44">
        <f t="shared" si="0"/>
      </c>
    </row>
    <row r="26" spans="1:15" ht="12.75">
      <c r="A26" s="43" t="s">
        <v>193</v>
      </c>
      <c r="B26" s="6">
        <v>0</v>
      </c>
      <c r="C26" s="6">
        <v>0</v>
      </c>
      <c r="D26" s="16">
        <v>6705.301685993743</v>
      </c>
      <c r="E26" s="16">
        <f>D26*Instructions!$B$41</f>
        <v>1636.9750594914303</v>
      </c>
      <c r="F26" s="33">
        <v>12</v>
      </c>
      <c r="G26" s="38">
        <f t="shared" si="1"/>
      </c>
      <c r="H26" s="30">
        <f>IF($C26&gt;0,$G26*Instructions!$H$13,"")</f>
      </c>
      <c r="I26" s="39">
        <f t="shared" si="2"/>
      </c>
      <c r="J26" s="38">
        <f t="shared" si="3"/>
      </c>
      <c r="K26" s="30">
        <f t="shared" si="4"/>
      </c>
      <c r="L26" s="39">
        <f t="shared" si="5"/>
      </c>
      <c r="M26" s="35">
        <v>3600</v>
      </c>
      <c r="N26" s="7">
        <v>2200</v>
      </c>
      <c r="O26" s="44">
        <f t="shared" si="0"/>
      </c>
    </row>
    <row r="27" spans="1:15" ht="51">
      <c r="A27" s="42" t="s">
        <v>182</v>
      </c>
      <c r="B27" s="8" t="s">
        <v>58</v>
      </c>
      <c r="C27" s="9" t="s">
        <v>63</v>
      </c>
      <c r="D27" s="8" t="s">
        <v>72</v>
      </c>
      <c r="E27" s="8" t="s">
        <v>60</v>
      </c>
      <c r="F27" s="32" t="s">
        <v>62</v>
      </c>
      <c r="G27" s="36" t="s">
        <v>72</v>
      </c>
      <c r="H27" s="8" t="s">
        <v>123</v>
      </c>
      <c r="I27" s="37" t="s">
        <v>60</v>
      </c>
      <c r="J27" s="36" t="s">
        <v>72</v>
      </c>
      <c r="K27" s="8" t="s">
        <v>123</v>
      </c>
      <c r="L27" s="37" t="s">
        <v>60</v>
      </c>
      <c r="M27" s="34"/>
      <c r="N27" s="8"/>
      <c r="O27" s="37" t="s">
        <v>62</v>
      </c>
    </row>
    <row r="28" spans="1:15" ht="12.75">
      <c r="A28" s="43" t="s">
        <v>188</v>
      </c>
      <c r="B28" s="6">
        <v>0</v>
      </c>
      <c r="C28" s="6">
        <v>0</v>
      </c>
      <c r="D28" s="16">
        <v>35.832419</v>
      </c>
      <c r="E28" s="16">
        <f>D28*Instructions!$B$42</f>
        <v>1789.82932905</v>
      </c>
      <c r="F28" s="33">
        <v>10</v>
      </c>
      <c r="G28" s="38">
        <f>IF($C28&gt;0,$C28*$D28,"")</f>
      </c>
      <c r="H28" s="30">
        <f>IF($C28&gt;0,$G28*Instructions!$H$14+C28*((96/70*25)-(96/50*1.5))*365/264.172051242*Instructions!$H$16,"")</f>
      </c>
      <c r="I28" s="39">
        <f>IF($C28&gt;0,$C28*$E28,"")</f>
      </c>
      <c r="J28" s="38">
        <f>IF($C28&gt;0,$C28*$D28*$F28,"")</f>
      </c>
      <c r="K28" s="30">
        <f>IF($C28&gt;0,PV(0.075,F28,-H28,,0),"")</f>
      </c>
      <c r="L28" s="39">
        <f>IF($C28&gt;0,$C28*$E28*$F28,"")</f>
      </c>
      <c r="M28" s="35">
        <v>12600</v>
      </c>
      <c r="N28" s="7">
        <v>12600</v>
      </c>
      <c r="O28" s="44">
        <f>IF($H28=0,"Never",(IF($C28&gt;0,IF($C28*($M28-$N28)-$K28&gt;0,"Never",$C28*($M28-$N28)/$H28),"")))</f>
      </c>
    </row>
    <row r="29" spans="1:15" ht="12.75">
      <c r="A29" s="43" t="s">
        <v>189</v>
      </c>
      <c r="B29" s="6">
        <v>0</v>
      </c>
      <c r="C29" s="6">
        <v>0</v>
      </c>
      <c r="D29" s="16">
        <v>31.939327</v>
      </c>
      <c r="E29" s="16">
        <f>D29*Instructions!$B$42</f>
        <v>1595.36938365</v>
      </c>
      <c r="F29" s="33">
        <v>10</v>
      </c>
      <c r="G29" s="38">
        <f>IF($C29&gt;0,$C29*$D29,"")</f>
      </c>
      <c r="H29" s="30">
        <f>IF($C29&gt;0,$G29*Instructions!$H$14+C29*((96/87*28.5)-(96/67*2.5))*365/264.172051242*Instructions!$H$16,"")</f>
      </c>
      <c r="I29" s="39">
        <f>IF($C29&gt;0,$C29*$E29,"")</f>
      </c>
      <c r="J29" s="38">
        <f>IF($C29&gt;0,$C29*$D29*$F29,"")</f>
      </c>
      <c r="K29" s="30">
        <f>IF($C29&gt;0,PV(0.075,F29,-H29,,0),"")</f>
      </c>
      <c r="L29" s="39">
        <f>IF($C29&gt;0,$C29*$E29*$F29,"")</f>
      </c>
      <c r="M29" s="35">
        <v>12600</v>
      </c>
      <c r="N29" s="7">
        <v>12600</v>
      </c>
      <c r="O29" s="44">
        <f>IF($H29=0,"Never",(IF($C29&gt;0,IF($C29*($M29-$N29)-$K29&gt;0,"Never",$C29*($M29-$N29)/$H29),"")))</f>
      </c>
    </row>
    <row r="30" spans="1:15" ht="12.75">
      <c r="A30" s="43" t="s">
        <v>190</v>
      </c>
      <c r="B30" s="6">
        <v>0</v>
      </c>
      <c r="C30" s="6">
        <v>0</v>
      </c>
      <c r="D30" s="16">
        <v>27.962603</v>
      </c>
      <c r="E30" s="16">
        <f>D30*Instructions!$B$42</f>
        <v>1396.7320198500001</v>
      </c>
      <c r="F30" s="33">
        <v>10</v>
      </c>
      <c r="G30" s="38">
        <f>IF($C30&gt;0,$C30*$D30,"")</f>
      </c>
      <c r="H30" s="30">
        <f>IF($C30&gt;0,$G30*Instructions!$H$14+C30*((96/103*31.5)-(96/83*3))*365/264.172051242*Instructions!$H$16,"")</f>
      </c>
      <c r="I30" s="39">
        <f>IF($C30&gt;0,$C30*$E30,"")</f>
      </c>
      <c r="J30" s="38">
        <f>IF($C30&gt;0,$C30*$D30*$F30,"")</f>
      </c>
      <c r="K30" s="30">
        <f>IF($C30&gt;0,PV(0.075,F30,-H30,,0),"")</f>
      </c>
      <c r="L30" s="39">
        <f>IF($C30&gt;0,$C30*$E30*$F30,"")</f>
      </c>
      <c r="M30" s="35">
        <v>12600</v>
      </c>
      <c r="N30" s="7">
        <v>12600</v>
      </c>
      <c r="O30" s="44">
        <f>IF($H30=0,"Never",(IF($C30&gt;0,IF($C30*($M30-$N30)-$K30&gt;0,"Never",$C30*($M30-$N30)/$H30),"")))</f>
      </c>
    </row>
    <row r="31" spans="1:15" ht="12.75">
      <c r="A31" s="43" t="s">
        <v>191</v>
      </c>
      <c r="B31" s="6">
        <v>0</v>
      </c>
      <c r="C31" s="6">
        <v>0</v>
      </c>
      <c r="D31" s="16">
        <v>23.597308</v>
      </c>
      <c r="E31" s="16">
        <f>D31*Instructions!$B$42</f>
        <v>1178.6855346000002</v>
      </c>
      <c r="F31" s="33">
        <v>10</v>
      </c>
      <c r="G31" s="38">
        <f>IF($C31&gt;0,$C31*$D31,"")</f>
      </c>
      <c r="H31" s="30">
        <f>IF($C31&gt;0,$G31*Instructions!$H$14+C31*((96/120*35)-(96/100*3.5))*365/264.172051242*Instructions!$H$16,"")</f>
      </c>
      <c r="I31" s="39">
        <f>IF($C31&gt;0,$C31*$E31,"")</f>
      </c>
      <c r="J31" s="38">
        <f>IF($C31&gt;0,$C31*$D31*$F31,"")</f>
      </c>
      <c r="K31" s="30">
        <f>IF($C31&gt;0,PV(0.075,F31,-H31,,0),"")</f>
      </c>
      <c r="L31" s="39">
        <f>IF($C31&gt;0,$C31*$E31*$F31,"")</f>
      </c>
      <c r="M31" s="35">
        <v>12600</v>
      </c>
      <c r="N31" s="7">
        <v>12600</v>
      </c>
      <c r="O31" s="44">
        <f>IF($H31=0,"Never",(IF($C31&gt;0,IF($C31*($M31-$N31)-$K31&gt;0,"Never",$C31*($M31-$N31)/$H31),"")))</f>
      </c>
    </row>
    <row r="32" spans="1:15" ht="12.75">
      <c r="A32" s="43" t="s">
        <v>183</v>
      </c>
      <c r="B32" s="6">
        <v>0</v>
      </c>
      <c r="C32" s="6">
        <v>0</v>
      </c>
      <c r="D32" s="16">
        <v>42.622936</v>
      </c>
      <c r="E32" s="16">
        <f>D32*Instructions!$B$42</f>
        <v>2129.0156532</v>
      </c>
      <c r="F32" s="33">
        <v>8</v>
      </c>
      <c r="G32" s="38">
        <f>IF($C32&gt;0,$C32*$D32,"")</f>
      </c>
      <c r="H32" s="30">
        <f>IF($C32&gt;0,$G32*Instructions!$H$14,"")</f>
      </c>
      <c r="I32" s="39">
        <f>IF($C32&gt;0,$C32*$E32,"")</f>
      </c>
      <c r="J32" s="38">
        <f>IF($C32&gt;0,$C32*$D32*$F32,"")</f>
      </c>
      <c r="K32" s="30">
        <f>IF($C32&gt;0,PV(0.075,F32,-H32,,0),"")</f>
      </c>
      <c r="L32" s="39">
        <f>IF($C32&gt;0,$C32*$E32*$F32,"")</f>
      </c>
      <c r="M32" s="35">
        <v>4200</v>
      </c>
      <c r="N32" s="7">
        <v>3000</v>
      </c>
      <c r="O32" s="44">
        <f>IF($H32=0,"Never",(IF($C32&gt;0,IF($C32*($M32-$N32)-$K32&gt;0,"Never",$C32*($M32-$N32)/$H32),"")))</f>
      </c>
    </row>
    <row r="33" spans="1:15" ht="12.75">
      <c r="A33" s="50" t="s">
        <v>66</v>
      </c>
      <c r="B33" s="64">
        <f>SUM(B13:B26)</f>
        <v>0</v>
      </c>
      <c r="C33" s="64">
        <f>SUM(C13:C26)</f>
        <v>0</v>
      </c>
      <c r="D33" s="64"/>
      <c r="E33" s="64"/>
      <c r="F33" s="68"/>
      <c r="G33" s="69">
        <f aca="true" t="shared" si="10" ref="G33:L33">SUM(G13:G26)</f>
        <v>0</v>
      </c>
      <c r="H33" s="67">
        <f t="shared" si="10"/>
        <v>0</v>
      </c>
      <c r="I33" s="65">
        <f t="shared" si="10"/>
        <v>0</v>
      </c>
      <c r="J33" s="66">
        <f t="shared" si="10"/>
        <v>0</v>
      </c>
      <c r="K33" s="67">
        <f t="shared" si="10"/>
        <v>0</v>
      </c>
      <c r="L33" s="68">
        <f t="shared" si="10"/>
        <v>0</v>
      </c>
      <c r="M33" s="69"/>
      <c r="N33" s="64"/>
      <c r="O33" s="68"/>
    </row>
    <row r="34" spans="1:15" ht="13.5" thickBot="1">
      <c r="A34" s="45" t="s">
        <v>67</v>
      </c>
      <c r="B34" s="58">
        <f>SUM(B28:B32)</f>
        <v>0</v>
      </c>
      <c r="C34" s="58">
        <f>SUM(C28:C32)</f>
        <v>0</v>
      </c>
      <c r="D34" s="58"/>
      <c r="E34" s="58"/>
      <c r="F34" s="59"/>
      <c r="G34" s="60">
        <f aca="true" t="shared" si="11" ref="G34:L34">SUM(G28:G32)</f>
        <v>0</v>
      </c>
      <c r="H34" s="61">
        <f t="shared" si="11"/>
        <v>0</v>
      </c>
      <c r="I34" s="59">
        <f t="shared" si="11"/>
        <v>0</v>
      </c>
      <c r="J34" s="60">
        <f t="shared" si="11"/>
        <v>0</v>
      </c>
      <c r="K34" s="61">
        <f t="shared" si="11"/>
        <v>0</v>
      </c>
      <c r="L34" s="62">
        <f t="shared" si="11"/>
        <v>0</v>
      </c>
      <c r="M34" s="63"/>
      <c r="N34" s="58"/>
      <c r="O34" s="62"/>
    </row>
    <row r="35" spans="1:9" ht="12.75">
      <c r="A35"/>
      <c r="B35"/>
      <c r="C35"/>
      <c r="D35"/>
      <c r="E35"/>
      <c r="F35"/>
      <c r="G35"/>
      <c r="H35"/>
      <c r="I35"/>
    </row>
    <row r="60" spans="1:2" ht="12.75">
      <c r="A60" s="127" t="s">
        <v>232</v>
      </c>
      <c r="B60" s="129">
        <v>7</v>
      </c>
    </row>
  </sheetData>
  <sheetProtection/>
  <mergeCells count="5">
    <mergeCell ref="M11:N11"/>
    <mergeCell ref="G11:I11"/>
    <mergeCell ref="J11:L11"/>
    <mergeCell ref="B11:C11"/>
    <mergeCell ref="D11:E11"/>
  </mergeCells>
  <conditionalFormatting sqref="C28:C32 C13:C26">
    <cfRule type="expression" priority="1" dxfId="0" stopIfTrue="1">
      <formula>$B13&gt;0</formula>
    </cfRule>
  </conditionalFormatting>
  <conditionalFormatting sqref="B28:B32 B13:B26">
    <cfRule type="cellIs" priority="2" dxfId="0" operator="greaterThan" stopIfTrue="1">
      <formula>0</formula>
    </cfRule>
  </conditionalFormatting>
  <dataValidations count="2">
    <dataValidation type="whole" allowBlank="1" showInputMessage="1" showErrorMessage="1" prompt="Enter the number of ENERGY STAR qualified items that are part of this procurement if this cell is highlighted in green." errorTitle="Input Error" error="The value you entered is not valid.&#10;&#10;Acceptable values include whole numbers greater than zero up to the value entered for 'Total Number'." sqref="C28:C32 C13:C26">
      <formula1>0</formula1>
      <formula2>B28</formula2>
    </dataValidation>
    <dataValidation type="whole" operator="greaterThanOrEqual" allowBlank="1" showInputMessage="1" showErrorMessage="1" prompt="Enter the total number of items that are part of this procurement." errorTitle="Input Error" error="The value you entered is not valid.&#10;&#10;Acceptable values include whole numbers greater than zero; or greater than or equal to the number of ENERGY STAR qualified units. " sqref="B28:B32 B13:B26">
      <formula1>C28</formula1>
    </dataValidation>
  </dataValidations>
  <hyperlinks>
    <hyperlink ref="A3" location="'Commercial &amp; Industrial'!B13" display="Commercial and Industrial Products"/>
    <hyperlink ref="A2" location="Instructions!C5" display="Instructions"/>
    <hyperlink ref="A4" location="'Lighting &amp; Signage'!B13" display="Lighting and Signage"/>
    <hyperlink ref="A5" location="'Heating, Cooling &amp; Ventilation'!B13" display="Heating, Cooling and Ventilation"/>
    <hyperlink ref="A6" location="'Home Appliances'!B13" display="Home Appliances"/>
    <hyperlink ref="A7" location="'Consumer Electronics'!B13" display="Consumer Electronics"/>
    <hyperlink ref="A8" location="'Office Equipment'!B13" display="Office Equipment"/>
    <hyperlink ref="A9" location="'Summary &amp; Analysis'!A1" display="Summary &amp; Analysis"/>
  </hyperlinks>
  <printOptions/>
  <pageMargins left="0.75" right="0.75" top="1" bottom="1" header="0.5" footer="0.5"/>
  <pageSetup fitToHeight="1" fitToWidth="1" orientation="landscape" scale="56" r:id="rId1"/>
</worksheet>
</file>

<file path=xl/worksheets/sheet3.xml><?xml version="1.0" encoding="utf-8"?>
<worksheet xmlns="http://schemas.openxmlformats.org/spreadsheetml/2006/main" xmlns:r="http://schemas.openxmlformats.org/officeDocument/2006/relationships">
  <sheetPr codeName="Sheet4">
    <tabColor indexed="41"/>
  </sheetPr>
  <dimension ref="A1:O60"/>
  <sheetViews>
    <sheetView showGridLines="0" zoomScalePageLayoutView="0" workbookViewId="0" topLeftCell="A1">
      <selection activeCell="A1" sqref="A1"/>
    </sheetView>
  </sheetViews>
  <sheetFormatPr defaultColWidth="8.8515625" defaultRowHeight="12.75"/>
  <cols>
    <col min="1" max="1" width="43.00390625" style="112" bestFit="1" customWidth="1"/>
    <col min="2" max="2" width="7.8515625" style="112" customWidth="1"/>
    <col min="3" max="3" width="14.8515625" style="112" customWidth="1"/>
    <col min="4" max="5" width="13.7109375" style="112" hidden="1" customWidth="1"/>
    <col min="6" max="6" width="9.00390625" style="112" customWidth="1"/>
    <col min="7" max="9" width="12.7109375" style="112" customWidth="1"/>
    <col min="10" max="12" width="12.7109375" style="13" customWidth="1"/>
    <col min="13" max="14" width="12.7109375" style="13" hidden="1" customWidth="1"/>
    <col min="15" max="16384" width="8.8515625" style="13" customWidth="1"/>
  </cols>
  <sheetData>
    <row r="1" spans="1:9" ht="25.5">
      <c r="A1" s="4" t="s">
        <v>54</v>
      </c>
      <c r="B1" s="13"/>
      <c r="C1" s="13"/>
      <c r="D1" s="13"/>
      <c r="E1" s="13"/>
      <c r="F1" s="13"/>
      <c r="G1" s="13"/>
      <c r="H1" s="13"/>
      <c r="I1" s="13"/>
    </row>
    <row r="2" spans="1:9" ht="12.75">
      <c r="A2" s="3" t="s">
        <v>56</v>
      </c>
      <c r="B2" s="13"/>
      <c r="C2" s="13"/>
      <c r="D2" s="13"/>
      <c r="E2" s="13"/>
      <c r="F2" s="13"/>
      <c r="G2" s="13"/>
      <c r="H2" s="13"/>
      <c r="I2" s="13"/>
    </row>
    <row r="3" spans="1:9" ht="12.75">
      <c r="A3" s="2" t="s">
        <v>0</v>
      </c>
      <c r="B3" s="13"/>
      <c r="C3" s="13"/>
      <c r="D3" s="13"/>
      <c r="E3" s="13"/>
      <c r="F3" s="13"/>
      <c r="G3" s="13"/>
      <c r="H3" s="13"/>
      <c r="I3" s="13"/>
    </row>
    <row r="4" spans="1:9" ht="12.75">
      <c r="A4" s="5" t="s">
        <v>1</v>
      </c>
      <c r="B4" s="13"/>
      <c r="C4" s="13"/>
      <c r="D4" s="13"/>
      <c r="E4" s="13"/>
      <c r="F4" s="13"/>
      <c r="G4" s="13"/>
      <c r="H4" s="13"/>
      <c r="I4" s="13"/>
    </row>
    <row r="5" spans="1:9" ht="12.75">
      <c r="A5" s="2" t="s">
        <v>2</v>
      </c>
      <c r="B5" s="13"/>
      <c r="C5" s="13"/>
      <c r="D5" s="13"/>
      <c r="E5" s="13"/>
      <c r="F5" s="13"/>
      <c r="G5" s="13"/>
      <c r="H5" s="13"/>
      <c r="I5" s="13"/>
    </row>
    <row r="6" spans="1:9" ht="12.75">
      <c r="A6" s="2" t="s">
        <v>24</v>
      </c>
      <c r="B6" s="13"/>
      <c r="C6" s="13"/>
      <c r="D6" s="13"/>
      <c r="E6" s="13"/>
      <c r="F6" s="13"/>
      <c r="G6" s="13"/>
      <c r="H6" s="13"/>
      <c r="I6" s="13"/>
    </row>
    <row r="7" spans="1:9" ht="12.75">
      <c r="A7" s="2" t="s">
        <v>39</v>
      </c>
      <c r="B7" s="13"/>
      <c r="C7" s="13"/>
      <c r="D7" s="13"/>
      <c r="E7" s="13"/>
      <c r="F7" s="13"/>
      <c r="G7" s="13"/>
      <c r="H7" s="13"/>
      <c r="I7" s="13"/>
    </row>
    <row r="8" spans="1:9" ht="12.75">
      <c r="A8" s="2" t="s">
        <v>48</v>
      </c>
      <c r="B8" s="13"/>
      <c r="C8" s="13"/>
      <c r="D8" s="13"/>
      <c r="E8" s="13"/>
      <c r="F8" s="13"/>
      <c r="G8" s="13"/>
      <c r="H8" s="13"/>
      <c r="I8" s="13"/>
    </row>
    <row r="9" spans="1:9" ht="13.5" thickBot="1">
      <c r="A9" s="10" t="s">
        <v>55</v>
      </c>
      <c r="B9" s="13"/>
      <c r="C9" s="13"/>
      <c r="D9" s="13"/>
      <c r="E9" s="13"/>
      <c r="F9" s="13"/>
      <c r="G9" s="13"/>
      <c r="H9" s="13"/>
      <c r="I9" s="13"/>
    </row>
    <row r="10" spans="1:9" ht="13.5" thickBot="1">
      <c r="A10" s="13"/>
      <c r="B10" s="13"/>
      <c r="C10" s="13"/>
      <c r="D10" s="13"/>
      <c r="E10" s="13"/>
      <c r="F10" s="13"/>
      <c r="G10" s="13"/>
      <c r="H10" s="13"/>
      <c r="I10" s="13"/>
    </row>
    <row r="11" spans="1:15" ht="51.75" thickBot="1">
      <c r="A11" s="40" t="s">
        <v>5</v>
      </c>
      <c r="B11" s="161" t="s">
        <v>57</v>
      </c>
      <c r="C11" s="162"/>
      <c r="D11" s="161" t="s">
        <v>134</v>
      </c>
      <c r="E11" s="162"/>
      <c r="F11" s="49" t="s">
        <v>61</v>
      </c>
      <c r="G11" s="163" t="s">
        <v>132</v>
      </c>
      <c r="H11" s="164"/>
      <c r="I11" s="165"/>
      <c r="J11" s="163" t="s">
        <v>133</v>
      </c>
      <c r="K11" s="164"/>
      <c r="L11" s="165"/>
      <c r="M11" s="161" t="s">
        <v>249</v>
      </c>
      <c r="N11" s="162"/>
      <c r="O11" s="41" t="s">
        <v>135</v>
      </c>
    </row>
    <row r="12" spans="1:15" ht="38.25">
      <c r="A12" s="42" t="s">
        <v>78</v>
      </c>
      <c r="B12" s="9" t="s">
        <v>58</v>
      </c>
      <c r="C12" s="9" t="s">
        <v>63</v>
      </c>
      <c r="D12" s="8" t="s">
        <v>59</v>
      </c>
      <c r="E12" s="8" t="s">
        <v>60</v>
      </c>
      <c r="F12" s="32" t="s">
        <v>62</v>
      </c>
      <c r="G12" s="46" t="s">
        <v>59</v>
      </c>
      <c r="H12" s="47" t="s">
        <v>123</v>
      </c>
      <c r="I12" s="48" t="s">
        <v>60</v>
      </c>
      <c r="J12" s="46" t="s">
        <v>59</v>
      </c>
      <c r="K12" s="47" t="s">
        <v>123</v>
      </c>
      <c r="L12" s="48" t="s">
        <v>60</v>
      </c>
      <c r="M12" s="145" t="s">
        <v>247</v>
      </c>
      <c r="N12" s="9" t="s">
        <v>248</v>
      </c>
      <c r="O12" s="37" t="s">
        <v>62</v>
      </c>
    </row>
    <row r="13" spans="1:15" ht="12.75">
      <c r="A13" s="43" t="s">
        <v>73</v>
      </c>
      <c r="B13" s="6">
        <v>0</v>
      </c>
      <c r="C13" s="6">
        <v>0</v>
      </c>
      <c r="D13" s="16">
        <v>43.8</v>
      </c>
      <c r="E13" s="16">
        <f>D13*Instructions!$B$41</f>
        <v>10.692957746478873</v>
      </c>
      <c r="F13" s="33">
        <v>5</v>
      </c>
      <c r="G13" s="38">
        <f>IF($C13&gt;0,$C13*$D13,"")</f>
      </c>
      <c r="H13" s="30">
        <f>IF($C13&gt;0,$G13*Instructions!$H$13+C13*(0.75*365*4/1000-2.5*365*4/10000),"")</f>
      </c>
      <c r="I13" s="39">
        <f>IF($C13&gt;0,$C13*$E13,"")</f>
      </c>
      <c r="J13" s="38">
        <f>IF($C13&gt;0,$C13*$D13*$F13,"")</f>
      </c>
      <c r="K13" s="30">
        <f>IF($C13&gt;0,PV(0.075,F13,-$G13*Instructions!$H$13,,0)+C13*(N13-M13),"")</f>
      </c>
      <c r="L13" s="39">
        <f>IF($C13&gt;0,$C13*$E13*$F13,"")</f>
      </c>
      <c r="M13" s="111">
        <f>PV(0.075,F13-1,-2.5*365*4/10000,,0)</f>
        <v>1.2225040884216423</v>
      </c>
      <c r="N13" s="111">
        <f>PV(0.075,4,-0.75*365*4/1000,,0)</f>
        <v>3.6675122652649272</v>
      </c>
      <c r="O13" s="44">
        <f>IF($C13&gt;0,C13*1.75/H13,"")</f>
      </c>
    </row>
    <row r="14" spans="1:15" ht="12.75">
      <c r="A14" s="43" t="s">
        <v>74</v>
      </c>
      <c r="B14" s="6">
        <v>0</v>
      </c>
      <c r="C14" s="6">
        <v>0</v>
      </c>
      <c r="D14" s="16">
        <v>65.7</v>
      </c>
      <c r="E14" s="16">
        <f>D14*Instructions!$B$41</f>
        <v>16.03943661971831</v>
      </c>
      <c r="F14" s="33">
        <v>5</v>
      </c>
      <c r="G14" s="38">
        <f aca="true" t="shared" si="0" ref="G14:G19">IF($C14&gt;0,$C14*$D14,"")</f>
      </c>
      <c r="H14" s="30">
        <f>IF($C14&gt;0,$G14*Instructions!$H$13+C14*(0.75*365*4/1000-2.5*365*4/10000),"")</f>
      </c>
      <c r="I14" s="39">
        <f aca="true" t="shared" si="1" ref="I14:I19">IF($C14&gt;0,$C14*$E14,"")</f>
      </c>
      <c r="J14" s="38">
        <f aca="true" t="shared" si="2" ref="J14:J19">IF($C14&gt;0,$C14*$D14*$F14,"")</f>
      </c>
      <c r="K14" s="30">
        <f>IF($C14&gt;0,PV(0.075,F14,-$G14*Instructions!$H$13,,0)+C14*(N14-M14),"")</f>
      </c>
      <c r="L14" s="39">
        <f aca="true" t="shared" si="3" ref="L14:L19">IF($C14&gt;0,$C14*$E14*$F14,"")</f>
      </c>
      <c r="M14" s="111">
        <f>PV(0.075,F14-1,-2.5*365*4/10000,,0)</f>
        <v>1.2225040884216423</v>
      </c>
      <c r="N14" s="111">
        <f>PV(0.075,4,-0.75*365*4/1000,,0)</f>
        <v>3.6675122652649272</v>
      </c>
      <c r="O14" s="44">
        <f>IF($C14&gt;0,C14*1.75/H14,"")</f>
      </c>
    </row>
    <row r="15" spans="1:15" ht="12.75">
      <c r="A15" s="43" t="s">
        <v>75</v>
      </c>
      <c r="B15" s="6">
        <v>0</v>
      </c>
      <c r="C15" s="6">
        <v>0</v>
      </c>
      <c r="D15" s="16">
        <v>80.3</v>
      </c>
      <c r="E15" s="16">
        <f>D15*Instructions!$B$41</f>
        <v>19.6037558685446</v>
      </c>
      <c r="F15" s="33">
        <v>5</v>
      </c>
      <c r="G15" s="38">
        <f t="shared" si="0"/>
      </c>
      <c r="H15" s="30">
        <f>IF($C15&gt;0,$G15*Instructions!$H$13+C15*(0.75*365*4/1000-2.5*365*4/10000),"")</f>
      </c>
      <c r="I15" s="39">
        <f t="shared" si="1"/>
      </c>
      <c r="J15" s="38">
        <f t="shared" si="2"/>
      </c>
      <c r="K15" s="30">
        <f>IF($C15&gt;0,PV(0.075,F15,-$G15*Instructions!$H$13,,0)+C15*(N15-M15),"")</f>
      </c>
      <c r="L15" s="39">
        <f t="shared" si="3"/>
      </c>
      <c r="M15" s="111">
        <f>PV(0.075,F15-1,-2.5*365*4/10000,,0)</f>
        <v>1.2225040884216423</v>
      </c>
      <c r="N15" s="111">
        <f>PV(0.075,4,-0.75*365*4/1000,,0)</f>
        <v>3.6675122652649272</v>
      </c>
      <c r="O15" s="44">
        <f>IF($C15&gt;0,C15*1.75/H15,"")</f>
      </c>
    </row>
    <row r="16" spans="1:15" ht="12.75">
      <c r="A16" s="43" t="s">
        <v>76</v>
      </c>
      <c r="B16" s="6">
        <v>0</v>
      </c>
      <c r="C16" s="6">
        <v>0</v>
      </c>
      <c r="D16" s="16">
        <v>103.66</v>
      </c>
      <c r="E16" s="16">
        <f>D16*Instructions!$B$41</f>
        <v>25.306666666666665</v>
      </c>
      <c r="F16" s="33">
        <v>5</v>
      </c>
      <c r="G16" s="38">
        <f t="shared" si="0"/>
      </c>
      <c r="H16" s="30">
        <f>IF($C16&gt;0,$G16*Instructions!$H$13+C16*(0.75*365*4/1000-2.5*365*4/10000),"")</f>
      </c>
      <c r="I16" s="39">
        <f t="shared" si="1"/>
      </c>
      <c r="J16" s="38">
        <f t="shared" si="2"/>
      </c>
      <c r="K16" s="30">
        <f>IF($C16&gt;0,PV(0.075,F16,-$G16*Instructions!$H$13,,0)+C16*(N16-M16),"")</f>
      </c>
      <c r="L16" s="39">
        <f t="shared" si="3"/>
      </c>
      <c r="M16" s="111">
        <f>PV(0.075,F16-1,-2.5*365*4/10000,,0)</f>
        <v>1.2225040884216423</v>
      </c>
      <c r="N16" s="111">
        <f>PV(0.075,4,-0.75*365*4/1000,,0)</f>
        <v>3.6675122652649272</v>
      </c>
      <c r="O16" s="44">
        <f>IF($C16&gt;0,C16*1.75/H16,"")</f>
      </c>
    </row>
    <row r="17" spans="1:15" ht="12.75">
      <c r="A17" s="43" t="s">
        <v>77</v>
      </c>
      <c r="B17" s="6">
        <v>0</v>
      </c>
      <c r="C17" s="6">
        <v>0</v>
      </c>
      <c r="D17" s="16">
        <v>163.52</v>
      </c>
      <c r="E17" s="16">
        <f>D17*Instructions!$B$41</f>
        <v>39.92037558685446</v>
      </c>
      <c r="F17" s="33">
        <v>5</v>
      </c>
      <c r="G17" s="38">
        <f t="shared" si="0"/>
      </c>
      <c r="H17" s="30">
        <f>IF($C17&gt;0,$G17*Instructions!$H$13+C17*(0.75*365*4/1000-2.5*365*4/10000),"")</f>
      </c>
      <c r="I17" s="39">
        <f t="shared" si="1"/>
      </c>
      <c r="J17" s="38">
        <f t="shared" si="2"/>
      </c>
      <c r="K17" s="30">
        <f>IF($C17&gt;0,PV(0.075,F17,-$G17*Instructions!$H$13,,0)+C17*(N17-M17),"")</f>
      </c>
      <c r="L17" s="39">
        <f t="shared" si="3"/>
      </c>
      <c r="M17" s="111">
        <f>PV(0.075,F17-1,-2.5*365*4/10000,,0)</f>
        <v>1.2225040884216423</v>
      </c>
      <c r="N17" s="111">
        <f>PV(0.075,4,-0.75*365*4/1000,,0)</f>
        <v>3.6675122652649272</v>
      </c>
      <c r="O17" s="44">
        <f>IF($C17&gt;0,C17*1.75/H17,"")</f>
      </c>
    </row>
    <row r="18" spans="1:15" ht="12.75">
      <c r="A18" s="43" t="s">
        <v>6</v>
      </c>
      <c r="B18" s="6">
        <v>0</v>
      </c>
      <c r="C18" s="6">
        <v>0</v>
      </c>
      <c r="D18" s="16">
        <v>669.702</v>
      </c>
      <c r="E18" s="16">
        <f>D18*Instructions!$B$41</f>
        <v>163.49532394366196</v>
      </c>
      <c r="F18" s="33">
        <v>10</v>
      </c>
      <c r="G18" s="38">
        <f t="shared" si="0"/>
      </c>
      <c r="H18" s="30">
        <f>IF($C18&gt;0,$G18*Instructions!$H$13+C18*139/1000*7*12+C18*(120-40),"")</f>
      </c>
      <c r="I18" s="39">
        <f t="shared" si="1"/>
      </c>
      <c r="J18" s="38">
        <f t="shared" si="2"/>
      </c>
      <c r="K18" s="30">
        <f>IF($C18&gt;0,PV(0.075,F18,-($G18*Instructions!$H$13+C18*139/1000*7*12),,0)+C18*(N18-M18)+PV(0.075,5,-C18*33,,0),"")</f>
      </c>
      <c r="L18" s="39">
        <f t="shared" si="3"/>
      </c>
      <c r="M18" s="35">
        <f>PV(0.075,9,-40,,0)</f>
        <v>255.15548110716045</v>
      </c>
      <c r="N18" s="35">
        <f>PV(0.075,9,-120,,0)</f>
        <v>765.4664433214814</v>
      </c>
      <c r="O18" s="44">
        <f>IF($C18&gt;0,C18*80/H18,"")</f>
      </c>
    </row>
    <row r="19" spans="1:15" ht="12.75">
      <c r="A19" s="43" t="s">
        <v>7</v>
      </c>
      <c r="B19" s="6">
        <v>0</v>
      </c>
      <c r="C19" s="6">
        <v>0</v>
      </c>
      <c r="D19" s="16">
        <v>1217.64</v>
      </c>
      <c r="E19" s="16">
        <f>D19*Instructions!$B$41</f>
        <v>297.2642253521127</v>
      </c>
      <c r="F19" s="33">
        <v>10</v>
      </c>
      <c r="G19" s="38">
        <f t="shared" si="0"/>
      </c>
      <c r="H19" s="30">
        <f>IF($C19&gt;0,$G19*Instructions!$H$13+C19*139/1000*7*12+C19*(120-40),"")</f>
      </c>
      <c r="I19" s="39">
        <f t="shared" si="1"/>
      </c>
      <c r="J19" s="38">
        <f t="shared" si="2"/>
      </c>
      <c r="K19" s="30">
        <f>IF($C19&gt;0,PV(0.075,F19,-($G19*Instructions!$H$13+C19*139/1000*7*12),,0)+C19*(N19-M19)+PV(0.075,5,-C19*100,,0),"")</f>
      </c>
      <c r="L19" s="39">
        <f t="shared" si="3"/>
      </c>
      <c r="M19" s="35">
        <f>PV(0.075,9,-40,,0)</f>
        <v>255.15548110716045</v>
      </c>
      <c r="N19" s="35">
        <f>PV(0.075,9,-120,,0)</f>
        <v>765.4664433214814</v>
      </c>
      <c r="O19" s="44">
        <f>IF($C19&gt;0,C19*295/H19,"")</f>
      </c>
    </row>
    <row r="20" spans="1:15" ht="13.5" thickBot="1">
      <c r="A20" s="45" t="s">
        <v>4</v>
      </c>
      <c r="B20" s="58">
        <f>SUM(B13:B19)</f>
        <v>0</v>
      </c>
      <c r="C20" s="58">
        <f>SUM(C13:C19)</f>
        <v>0</v>
      </c>
      <c r="D20" s="58"/>
      <c r="E20" s="58"/>
      <c r="F20" s="59"/>
      <c r="G20" s="60">
        <f aca="true" t="shared" si="4" ref="G20:L20">SUM(G13:G19)</f>
        <v>0</v>
      </c>
      <c r="H20" s="61">
        <f t="shared" si="4"/>
        <v>0</v>
      </c>
      <c r="I20" s="62">
        <f t="shared" si="4"/>
        <v>0</v>
      </c>
      <c r="J20" s="60">
        <f t="shared" si="4"/>
        <v>0</v>
      </c>
      <c r="K20" s="61">
        <f t="shared" si="4"/>
        <v>0</v>
      </c>
      <c r="L20" s="62">
        <f t="shared" si="4"/>
        <v>0</v>
      </c>
      <c r="M20" s="63"/>
      <c r="N20" s="58"/>
      <c r="O20" s="62"/>
    </row>
    <row r="21" spans="1:9" ht="12.75">
      <c r="A21" s="13"/>
      <c r="B21" s="13"/>
      <c r="C21" s="13"/>
      <c r="D21" s="13"/>
      <c r="E21" s="13"/>
      <c r="F21" s="13"/>
      <c r="G21" s="13"/>
      <c r="H21" s="13"/>
      <c r="I21" s="13"/>
    </row>
    <row r="22" spans="1:9" ht="12.75">
      <c r="A22" s="13"/>
      <c r="B22" s="13"/>
      <c r="C22" s="13"/>
      <c r="D22" s="13"/>
      <c r="E22" s="13"/>
      <c r="F22" s="13"/>
      <c r="G22" s="13"/>
      <c r="H22" s="13"/>
      <c r="I22" s="13"/>
    </row>
    <row r="23" spans="1:9" ht="12.75">
      <c r="A23" s="13"/>
      <c r="B23" s="13"/>
      <c r="C23" s="13"/>
      <c r="D23" s="13"/>
      <c r="E23" s="13"/>
      <c r="F23" s="13"/>
      <c r="G23" s="13"/>
      <c r="H23" s="13"/>
      <c r="I23" s="13"/>
    </row>
    <row r="24" spans="1:9" ht="12.75">
      <c r="A24" s="13"/>
      <c r="B24" s="13"/>
      <c r="C24" s="13"/>
      <c r="D24" s="13"/>
      <c r="E24" s="13"/>
      <c r="F24" s="13"/>
      <c r="G24" s="13"/>
      <c r="H24" s="13"/>
      <c r="I24" s="13"/>
    </row>
    <row r="25" spans="1:9" ht="12.75">
      <c r="A25" s="13"/>
      <c r="B25" s="13"/>
      <c r="C25" s="13"/>
      <c r="D25" s="13"/>
      <c r="E25" s="13"/>
      <c r="F25" s="13"/>
      <c r="G25" s="13"/>
      <c r="H25" s="13"/>
      <c r="I25" s="13"/>
    </row>
    <row r="26" spans="1:9" ht="12.75">
      <c r="A26" s="13"/>
      <c r="B26" s="13"/>
      <c r="C26" s="13"/>
      <c r="D26" s="13"/>
      <c r="E26" s="13"/>
      <c r="F26" s="13"/>
      <c r="G26" s="13"/>
      <c r="H26" s="13"/>
      <c r="I26" s="13"/>
    </row>
    <row r="27" spans="1:9" ht="12.75">
      <c r="A27" s="13"/>
      <c r="B27" s="13"/>
      <c r="C27" s="13"/>
      <c r="D27" s="13"/>
      <c r="E27" s="13"/>
      <c r="F27" s="13"/>
      <c r="G27" s="13"/>
      <c r="H27" s="13"/>
      <c r="I27" s="13"/>
    </row>
    <row r="28" spans="1:9" ht="12.75">
      <c r="A28" s="13"/>
      <c r="B28" s="13"/>
      <c r="C28" s="13"/>
      <c r="D28" s="13"/>
      <c r="E28" s="13"/>
      <c r="F28" s="13"/>
      <c r="G28" s="13"/>
      <c r="H28" s="13"/>
      <c r="I28" s="13"/>
    </row>
    <row r="29" spans="1:9" ht="12.75">
      <c r="A29" s="13"/>
      <c r="B29" s="13"/>
      <c r="C29" s="13"/>
      <c r="D29" s="13"/>
      <c r="E29" s="13"/>
      <c r="F29" s="13"/>
      <c r="G29" s="13"/>
      <c r="H29" s="13"/>
      <c r="I29" s="13"/>
    </row>
    <row r="30" spans="1:9" ht="12.75">
      <c r="A30" s="13"/>
      <c r="B30" s="13"/>
      <c r="C30" s="13"/>
      <c r="D30" s="13"/>
      <c r="E30" s="13"/>
      <c r="F30" s="13"/>
      <c r="G30" s="13"/>
      <c r="H30" s="13"/>
      <c r="I30" s="13"/>
    </row>
    <row r="31" spans="1:9" ht="12.75">
      <c r="A31" s="13"/>
      <c r="B31" s="13"/>
      <c r="C31" s="13"/>
      <c r="D31" s="13"/>
      <c r="E31" s="13"/>
      <c r="F31" s="13"/>
      <c r="G31" s="13"/>
      <c r="H31" s="13"/>
      <c r="I31" s="13"/>
    </row>
    <row r="32" spans="1:9" ht="12.75">
      <c r="A32" s="13"/>
      <c r="B32" s="13"/>
      <c r="C32" s="13"/>
      <c r="D32" s="13"/>
      <c r="E32" s="13"/>
      <c r="F32" s="13"/>
      <c r="G32" s="13"/>
      <c r="H32" s="13"/>
      <c r="I32" s="13"/>
    </row>
    <row r="33" spans="1:9" ht="12.75">
      <c r="A33" s="13"/>
      <c r="B33" s="13"/>
      <c r="C33" s="13"/>
      <c r="D33" s="13"/>
      <c r="E33" s="13"/>
      <c r="F33" s="13"/>
      <c r="G33" s="13"/>
      <c r="H33" s="13"/>
      <c r="I33" s="13"/>
    </row>
    <row r="34" spans="1:9" ht="12.75">
      <c r="A34" s="13"/>
      <c r="B34" s="13"/>
      <c r="C34" s="13"/>
      <c r="D34" s="13"/>
      <c r="E34" s="13"/>
      <c r="F34" s="13"/>
      <c r="G34" s="13"/>
      <c r="H34" s="13"/>
      <c r="I34" s="13"/>
    </row>
    <row r="35" spans="1:9" ht="12.75">
      <c r="A35" s="13"/>
      <c r="B35" s="13"/>
      <c r="C35" s="13"/>
      <c r="D35" s="13"/>
      <c r="E35" s="13"/>
      <c r="F35" s="13"/>
      <c r="G35" s="13"/>
      <c r="H35" s="13"/>
      <c r="I35" s="13"/>
    </row>
    <row r="60" spans="1:2" ht="12.75">
      <c r="A60" s="126" t="s">
        <v>232</v>
      </c>
      <c r="B60" s="128">
        <v>7</v>
      </c>
    </row>
  </sheetData>
  <sheetProtection/>
  <mergeCells count="5">
    <mergeCell ref="M11:N11"/>
    <mergeCell ref="G11:I11"/>
    <mergeCell ref="J11:L11"/>
    <mergeCell ref="B11:C11"/>
    <mergeCell ref="D11:E11"/>
  </mergeCells>
  <conditionalFormatting sqref="C13:C19">
    <cfRule type="expression" priority="1" dxfId="0" stopIfTrue="1">
      <formula>$B13&gt;0</formula>
    </cfRule>
  </conditionalFormatting>
  <conditionalFormatting sqref="B13:B19">
    <cfRule type="cellIs" priority="2" dxfId="0" operator="greaterThan" stopIfTrue="1">
      <formula>0</formula>
    </cfRule>
  </conditionalFormatting>
  <dataValidations count="2">
    <dataValidation type="whole" operator="greaterThanOrEqual" allowBlank="1" showInputMessage="1" showErrorMessage="1" prompt="Enter the total number of items that are part of this procurement." errorTitle="Input Error" error="The value you entered is not valid.&#10;&#10;Acceptable values include whole numbers greater than zero; or greater than or equal to the number of ENERGY STAR qualified units. " sqref="B13:B19">
      <formula1>C13</formula1>
    </dataValidation>
    <dataValidation type="whole" allowBlank="1" showInputMessage="1" showErrorMessage="1" prompt="Enter the number of ENERGY STAR qualified items that are part of this procurement if this cell is highlighted in green." errorTitle="Input Error" error="The value you entered is not valid.&#10;&#10;Acceptable values include whole numbers greater than zero up to the value entered for 'Total Number'." sqref="C13:C19">
      <formula1>0</formula1>
      <formula2>B13</formula2>
    </dataValidation>
  </dataValidations>
  <hyperlinks>
    <hyperlink ref="A3" location="'Commercial &amp; Industrial'!B13" display="Commercial and Industrial Products"/>
    <hyperlink ref="A2" location="Instructions!C5" display="Instructions"/>
    <hyperlink ref="A4" location="'Lighting &amp; Signage'!B13" display="Lighting and Signage"/>
    <hyperlink ref="A5" location="'Heating, Cooling &amp; Ventilation'!B13" display="Heating, Cooling and Ventilation"/>
    <hyperlink ref="A6" location="'Home Appliances'!B13" display="Home Appliances"/>
    <hyperlink ref="A7" location="'Consumer Electronics'!B13" display="Consumer Electronics"/>
    <hyperlink ref="A8" location="'Office Equipment'!B13" display="Office Equipment"/>
    <hyperlink ref="A9" location="'Summary &amp; Analysis'!A1" display="Summary &amp; Analysis"/>
  </hyperlink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codeName="Sheet5">
    <tabColor indexed="41"/>
  </sheetPr>
  <dimension ref="A1:O54"/>
  <sheetViews>
    <sheetView showGridLines="0" zoomScalePageLayoutView="0" workbookViewId="0" topLeftCell="A1">
      <selection activeCell="A1" sqref="A1"/>
    </sheetView>
  </sheetViews>
  <sheetFormatPr defaultColWidth="8.8515625" defaultRowHeight="12.75"/>
  <cols>
    <col min="1" max="1" width="64.57421875" style="13" customWidth="1"/>
    <col min="2" max="2" width="13.28125" style="13" customWidth="1"/>
    <col min="3" max="3" width="14.28125" style="13" customWidth="1"/>
    <col min="4" max="5" width="13.7109375" style="13" hidden="1" customWidth="1"/>
    <col min="6" max="6" width="12.28125" style="13" customWidth="1"/>
    <col min="7" max="12" width="12.7109375" style="13" customWidth="1"/>
    <col min="13" max="14" width="12.7109375" style="13" hidden="1" customWidth="1"/>
    <col min="15" max="16384" width="8.8515625" style="13" customWidth="1"/>
  </cols>
  <sheetData>
    <row r="1" ht="25.5">
      <c r="A1" s="4" t="s">
        <v>54</v>
      </c>
    </row>
    <row r="2" ht="12.75">
      <c r="A2" s="3" t="s">
        <v>56</v>
      </c>
    </row>
    <row r="3" ht="12.75">
      <c r="A3" s="2" t="s">
        <v>0</v>
      </c>
    </row>
    <row r="4" ht="12.75">
      <c r="A4" s="5" t="s">
        <v>1</v>
      </c>
    </row>
    <row r="5" ht="12.75">
      <c r="A5" s="2" t="s">
        <v>2</v>
      </c>
    </row>
    <row r="6" ht="12.75">
      <c r="A6" s="2" t="s">
        <v>24</v>
      </c>
    </row>
    <row r="7" ht="12.75">
      <c r="A7" s="2" t="s">
        <v>39</v>
      </c>
    </row>
    <row r="8" ht="12.75">
      <c r="A8" s="2" t="s">
        <v>48</v>
      </c>
    </row>
    <row r="9" ht="13.5" thickBot="1">
      <c r="A9" s="10" t="s">
        <v>55</v>
      </c>
    </row>
    <row r="10" ht="13.5" thickBot="1"/>
    <row r="11" spans="1:15" ht="39" thickBot="1">
      <c r="A11" s="40" t="s">
        <v>5</v>
      </c>
      <c r="B11" s="161" t="s">
        <v>57</v>
      </c>
      <c r="C11" s="162"/>
      <c r="D11" s="161" t="s">
        <v>134</v>
      </c>
      <c r="E11" s="162"/>
      <c r="F11" s="49" t="s">
        <v>61</v>
      </c>
      <c r="G11" s="163" t="s">
        <v>132</v>
      </c>
      <c r="H11" s="164"/>
      <c r="I11" s="165"/>
      <c r="J11" s="163" t="s">
        <v>133</v>
      </c>
      <c r="K11" s="164"/>
      <c r="L11" s="165"/>
      <c r="M11" s="161" t="s">
        <v>246</v>
      </c>
      <c r="N11" s="162"/>
      <c r="O11" s="41" t="s">
        <v>135</v>
      </c>
    </row>
    <row r="12" spans="1:15" ht="51">
      <c r="A12" s="42" t="s">
        <v>68</v>
      </c>
      <c r="B12" s="8" t="s">
        <v>58</v>
      </c>
      <c r="C12" s="9" t="s">
        <v>63</v>
      </c>
      <c r="D12" s="8" t="s">
        <v>59</v>
      </c>
      <c r="E12" s="8" t="s">
        <v>60</v>
      </c>
      <c r="F12" s="32" t="s">
        <v>62</v>
      </c>
      <c r="G12" s="46" t="s">
        <v>59</v>
      </c>
      <c r="H12" s="47" t="s">
        <v>123</v>
      </c>
      <c r="I12" s="48" t="s">
        <v>60</v>
      </c>
      <c r="J12" s="46" t="s">
        <v>59</v>
      </c>
      <c r="K12" s="47" t="s">
        <v>123</v>
      </c>
      <c r="L12" s="48" t="s">
        <v>60</v>
      </c>
      <c r="M12" s="145" t="s">
        <v>247</v>
      </c>
      <c r="N12" s="9" t="s">
        <v>248</v>
      </c>
      <c r="O12" s="37" t="s">
        <v>62</v>
      </c>
    </row>
    <row r="13" spans="1:15" ht="12.75">
      <c r="A13" s="43" t="s">
        <v>3</v>
      </c>
      <c r="B13" s="6">
        <v>0</v>
      </c>
      <c r="C13" s="6">
        <v>0</v>
      </c>
      <c r="D13" s="16">
        <v>986.409</v>
      </c>
      <c r="E13" s="16">
        <f>D13*Instructions!$B$41</f>
        <v>240.8134647887324</v>
      </c>
      <c r="F13" s="33">
        <v>12</v>
      </c>
      <c r="G13" s="38">
        <f>IF($C13&gt;0,$C13*$D13,"")</f>
      </c>
      <c r="H13" s="30">
        <f>IF($C13&gt;0,$G13*Instructions!$H$13,"")</f>
      </c>
      <c r="I13" s="39">
        <f>IF($C13&gt;0,$C13*$E13,"")</f>
      </c>
      <c r="J13" s="38">
        <f>IF($C13&gt;0,$C13*$D13*$F13,"")</f>
      </c>
      <c r="K13" s="30">
        <f>IF($C13&gt;0,PV(0.075,F13,-H13,,0),"")</f>
      </c>
      <c r="L13" s="39">
        <f>IF($C13&gt;0,$C13*$E13*$F13,"")</f>
      </c>
      <c r="M13" s="35">
        <v>4800</v>
      </c>
      <c r="N13" s="7">
        <v>3200</v>
      </c>
      <c r="O13" s="44">
        <f aca="true" t="shared" si="0" ref="O13:O45">IF($H13=0,"Never",(IF($C13&gt;0,IF($C13*($M13-$N13)-$K13&gt;0,"Never",$C13*($M13-$N13)/$H13),"")))</f>
      </c>
    </row>
    <row r="14" spans="1:15" ht="12.75">
      <c r="A14" s="43" t="s">
        <v>8</v>
      </c>
      <c r="B14" s="6">
        <v>0</v>
      </c>
      <c r="C14" s="6">
        <v>0</v>
      </c>
      <c r="D14" s="16">
        <v>151.958</v>
      </c>
      <c r="E14" s="16">
        <f>D14*Instructions!$B$41</f>
        <v>37.097727699530516</v>
      </c>
      <c r="F14" s="33">
        <v>10</v>
      </c>
      <c r="G14" s="38">
        <f aca="true" t="shared" si="1" ref="G14:G45">IF($C14&gt;0,$C14*$D14,"")</f>
      </c>
      <c r="H14" s="30">
        <f>IF($C14&gt;0,$G14*Instructions!$H$13,"")</f>
      </c>
      <c r="I14" s="39">
        <f aca="true" t="shared" si="2" ref="I14:I45">IF($C14&gt;0,$C14*$E14,"")</f>
      </c>
      <c r="J14" s="38">
        <f aca="true" t="shared" si="3" ref="J14:J45">IF($C14&gt;0,$C14*$D14*$F14,"")</f>
      </c>
      <c r="K14" s="30">
        <f aca="true" t="shared" si="4" ref="K14:K45">IF($C14&gt;0,PV(0.075,F14,-H14,,0),"")</f>
      </c>
      <c r="L14" s="39">
        <f aca="true" t="shared" si="5" ref="L14:L45">IF($C14&gt;0,$C14*$E14*$F14,"")</f>
      </c>
      <c r="M14" s="35">
        <v>250</v>
      </c>
      <c r="N14" s="7">
        <v>200</v>
      </c>
      <c r="O14" s="44">
        <f t="shared" si="0"/>
      </c>
    </row>
    <row r="15" spans="1:15" ht="12.75">
      <c r="A15" s="43" t="s">
        <v>10</v>
      </c>
      <c r="B15" s="6">
        <v>0</v>
      </c>
      <c r="C15" s="6">
        <v>0</v>
      </c>
      <c r="D15" s="16">
        <v>156.038</v>
      </c>
      <c r="E15" s="16">
        <f>D15*Instructions!$B$41</f>
        <v>38.093784037558684</v>
      </c>
      <c r="F15" s="33">
        <v>10</v>
      </c>
      <c r="G15" s="38">
        <f t="shared" si="1"/>
      </c>
      <c r="H15" s="30">
        <f>IF($C15&gt;0,$G15*Instructions!$H$13,"")</f>
      </c>
      <c r="I15" s="39">
        <f t="shared" si="2"/>
      </c>
      <c r="J15" s="38">
        <f t="shared" si="3"/>
      </c>
      <c r="K15" s="30">
        <f t="shared" si="4"/>
      </c>
      <c r="L15" s="39">
        <f t="shared" si="5"/>
      </c>
      <c r="M15" s="35">
        <v>250</v>
      </c>
      <c r="N15" s="7">
        <v>200</v>
      </c>
      <c r="O15" s="44">
        <f t="shared" si="0"/>
      </c>
    </row>
    <row r="16" spans="1:15" ht="12.75">
      <c r="A16" s="43" t="s">
        <v>11</v>
      </c>
      <c r="B16" s="6">
        <v>0</v>
      </c>
      <c r="C16" s="6">
        <v>0</v>
      </c>
      <c r="D16" s="16">
        <v>159.87</v>
      </c>
      <c r="E16" s="16">
        <f>D16*Instructions!$B$41</f>
        <v>39.029295774647885</v>
      </c>
      <c r="F16" s="33">
        <v>10</v>
      </c>
      <c r="G16" s="38">
        <f t="shared" si="1"/>
      </c>
      <c r="H16" s="30">
        <f>IF($C16&gt;0,$G16*Instructions!$H$13,"")</f>
      </c>
      <c r="I16" s="39">
        <f t="shared" si="2"/>
      </c>
      <c r="J16" s="38">
        <f t="shared" si="3"/>
      </c>
      <c r="K16" s="30">
        <f t="shared" si="4"/>
      </c>
      <c r="L16" s="39">
        <f t="shared" si="5"/>
      </c>
      <c r="M16" s="35">
        <v>250</v>
      </c>
      <c r="N16" s="7">
        <v>200</v>
      </c>
      <c r="O16" s="44">
        <f t="shared" si="0"/>
      </c>
    </row>
    <row r="17" spans="1:15" ht="12.75">
      <c r="A17" s="43" t="s">
        <v>9</v>
      </c>
      <c r="B17" s="6">
        <v>0</v>
      </c>
      <c r="C17" s="6">
        <v>0</v>
      </c>
      <c r="D17" s="16">
        <v>7.418</v>
      </c>
      <c r="E17" s="16">
        <f>D17*Instructions!$B$41</f>
        <v>1.8109671361502349</v>
      </c>
      <c r="F17" s="33">
        <v>10</v>
      </c>
      <c r="G17" s="38">
        <f t="shared" si="1"/>
      </c>
      <c r="H17" s="30">
        <f>IF($C17&gt;0,$G17*Instructions!$H$13,"")</f>
      </c>
      <c r="I17" s="39">
        <f t="shared" si="2"/>
      </c>
      <c r="J17" s="38">
        <f t="shared" si="3"/>
      </c>
      <c r="K17" s="30">
        <f t="shared" si="4"/>
      </c>
      <c r="L17" s="39">
        <f t="shared" si="5"/>
      </c>
      <c r="M17" s="35">
        <v>150</v>
      </c>
      <c r="N17" s="7">
        <v>100</v>
      </c>
      <c r="O17" s="44">
        <f t="shared" si="0"/>
      </c>
    </row>
    <row r="18" spans="1:15" ht="12.75">
      <c r="A18" s="43" t="s">
        <v>12</v>
      </c>
      <c r="B18" s="6">
        <v>0</v>
      </c>
      <c r="C18" s="6">
        <v>0</v>
      </c>
      <c r="D18" s="16">
        <v>11.498</v>
      </c>
      <c r="E18" s="16">
        <f>D18*Instructions!$B$41</f>
        <v>2.8070234741784037</v>
      </c>
      <c r="F18" s="33">
        <v>10</v>
      </c>
      <c r="G18" s="38">
        <f t="shared" si="1"/>
      </c>
      <c r="H18" s="30">
        <f>IF($C18&gt;0,$G18*Instructions!$H$13,"")</f>
      </c>
      <c r="I18" s="39">
        <f t="shared" si="2"/>
      </c>
      <c r="J18" s="38">
        <f t="shared" si="3"/>
      </c>
      <c r="K18" s="30">
        <f t="shared" si="4"/>
      </c>
      <c r="L18" s="39">
        <f t="shared" si="5"/>
      </c>
      <c r="M18" s="35">
        <v>150</v>
      </c>
      <c r="N18" s="7">
        <v>100</v>
      </c>
      <c r="O18" s="44">
        <f t="shared" si="0"/>
      </c>
    </row>
    <row r="19" spans="1:15" ht="12.75">
      <c r="A19" s="43" t="s">
        <v>13</v>
      </c>
      <c r="B19" s="6">
        <v>0</v>
      </c>
      <c r="C19" s="6">
        <v>0</v>
      </c>
      <c r="D19" s="16">
        <v>15.33</v>
      </c>
      <c r="E19" s="16">
        <f>D19*Instructions!$B$41</f>
        <v>3.742535211267606</v>
      </c>
      <c r="F19" s="33">
        <v>10</v>
      </c>
      <c r="G19" s="38">
        <f t="shared" si="1"/>
      </c>
      <c r="H19" s="30">
        <f>IF($C19&gt;0,$G19*Instructions!$H$13,"")</f>
      </c>
      <c r="I19" s="39">
        <f t="shared" si="2"/>
      </c>
      <c r="J19" s="38">
        <f t="shared" si="3"/>
      </c>
      <c r="K19" s="30">
        <f t="shared" si="4"/>
      </c>
      <c r="L19" s="39">
        <f t="shared" si="5"/>
      </c>
      <c r="M19" s="35">
        <v>150</v>
      </c>
      <c r="N19" s="7">
        <v>100</v>
      </c>
      <c r="O19" s="44">
        <f t="shared" si="0"/>
      </c>
    </row>
    <row r="20" spans="1:15" ht="12.75">
      <c r="A20" s="43" t="s">
        <v>14</v>
      </c>
      <c r="B20" s="6">
        <v>0</v>
      </c>
      <c r="C20" s="6">
        <v>0</v>
      </c>
      <c r="D20" s="16">
        <v>201.847</v>
      </c>
      <c r="E20" s="16">
        <f>D20*Instructions!$B$41</f>
        <v>49.277201877934274</v>
      </c>
      <c r="F20" s="33">
        <v>14</v>
      </c>
      <c r="G20" s="38">
        <f t="shared" si="1"/>
      </c>
      <c r="H20" s="30">
        <f>IF($C20&gt;0,$G20*Instructions!$H$13,"")</f>
      </c>
      <c r="I20" s="39">
        <f t="shared" si="2"/>
      </c>
      <c r="J20" s="38">
        <f t="shared" si="3"/>
      </c>
      <c r="K20" s="30">
        <f t="shared" si="4"/>
      </c>
      <c r="L20" s="39">
        <f t="shared" si="5"/>
      </c>
      <c r="M20" s="35">
        <v>4600</v>
      </c>
      <c r="N20" s="7">
        <v>3200</v>
      </c>
      <c r="O20" s="44">
        <f t="shared" si="0"/>
      </c>
    </row>
    <row r="21" spans="1:15" ht="12.75">
      <c r="A21" s="43" t="s">
        <v>15</v>
      </c>
      <c r="B21" s="6">
        <v>0</v>
      </c>
      <c r="C21" s="6">
        <v>0</v>
      </c>
      <c r="D21" s="16">
        <v>2015.8</v>
      </c>
      <c r="E21" s="16">
        <f>D21*Instructions!$B$41</f>
        <v>492.1201877934272</v>
      </c>
      <c r="F21" s="33">
        <v>15</v>
      </c>
      <c r="G21" s="38">
        <f t="shared" si="1"/>
      </c>
      <c r="H21" s="30">
        <f>IF($C21&gt;0,$G21*Instructions!$H$13,"")</f>
      </c>
      <c r="I21" s="39">
        <f t="shared" si="2"/>
      </c>
      <c r="J21" s="38">
        <f t="shared" si="3"/>
      </c>
      <c r="K21" s="30">
        <f t="shared" si="4"/>
      </c>
      <c r="L21" s="39">
        <f t="shared" si="5"/>
      </c>
      <c r="M21" s="35">
        <v>20000</v>
      </c>
      <c r="N21" s="7">
        <v>20000</v>
      </c>
      <c r="O21" s="44">
        <f t="shared" si="0"/>
      </c>
    </row>
    <row r="22" spans="1:15" ht="12.75">
      <c r="A22" s="43" t="s">
        <v>16</v>
      </c>
      <c r="B22" s="6">
        <v>0</v>
      </c>
      <c r="C22" s="6">
        <v>0</v>
      </c>
      <c r="D22" s="16">
        <v>1130.181</v>
      </c>
      <c r="E22" s="16">
        <f>D22*Instructions!$B$41</f>
        <v>275.91273239436623</v>
      </c>
      <c r="F22" s="33">
        <v>15</v>
      </c>
      <c r="G22" s="38">
        <f t="shared" si="1"/>
      </c>
      <c r="H22" s="30">
        <f>IF($C22&gt;0,$G22*Instructions!$H$13,"")</f>
      </c>
      <c r="I22" s="39">
        <f t="shared" si="2"/>
      </c>
      <c r="J22" s="38">
        <f t="shared" si="3"/>
      </c>
      <c r="K22" s="30">
        <f t="shared" si="4"/>
      </c>
      <c r="L22" s="39">
        <f t="shared" si="5"/>
      </c>
      <c r="M22" s="35">
        <v>10000</v>
      </c>
      <c r="N22" s="7">
        <v>10000</v>
      </c>
      <c r="O22" s="44">
        <f t="shared" si="0"/>
      </c>
    </row>
    <row r="23" spans="1:15" ht="12.75">
      <c r="A23" s="43" t="s">
        <v>17</v>
      </c>
      <c r="B23" s="6">
        <v>0</v>
      </c>
      <c r="C23" s="6">
        <v>0</v>
      </c>
      <c r="D23" s="16">
        <v>2771.142</v>
      </c>
      <c r="E23" s="16">
        <f>D23*Instructions!$B$41</f>
        <v>676.5229295774648</v>
      </c>
      <c r="F23" s="33">
        <v>15</v>
      </c>
      <c r="G23" s="38">
        <f t="shared" si="1"/>
      </c>
      <c r="H23" s="30">
        <f>IF($C23&gt;0,$G23*Instructions!$H$13,"")</f>
      </c>
      <c r="I23" s="39">
        <f t="shared" si="2"/>
      </c>
      <c r="J23" s="38">
        <f t="shared" si="3"/>
      </c>
      <c r="K23" s="30">
        <f t="shared" si="4"/>
      </c>
      <c r="L23" s="39">
        <f t="shared" si="5"/>
      </c>
      <c r="M23" s="35">
        <v>25000</v>
      </c>
      <c r="N23" s="7">
        <v>25000</v>
      </c>
      <c r="O23" s="44">
        <f t="shared" si="0"/>
      </c>
    </row>
    <row r="24" spans="1:15" ht="12.75">
      <c r="A24" s="43" t="s">
        <v>196</v>
      </c>
      <c r="B24" s="6">
        <v>0</v>
      </c>
      <c r="C24" s="6">
        <v>0</v>
      </c>
      <c r="D24" s="16">
        <v>572.0627606238886</v>
      </c>
      <c r="E24" s="16">
        <f>D24*Instructions!$B$41</f>
        <v>139.65851433071458</v>
      </c>
      <c r="F24" s="33">
        <v>15</v>
      </c>
      <c r="G24" s="38">
        <f t="shared" si="1"/>
      </c>
      <c r="H24" s="30">
        <f>IF($C24&gt;0,$G24*Instructions!$H$13+$C24*75000/1000*(1/10.1-1/11)*4*Instructions!$H$17,"")</f>
      </c>
      <c r="I24" s="39">
        <f t="shared" si="2"/>
      </c>
      <c r="J24" s="38">
        <f t="shared" si="3"/>
      </c>
      <c r="K24" s="30">
        <f t="shared" si="4"/>
      </c>
      <c r="L24" s="39">
        <f t="shared" si="5"/>
      </c>
      <c r="M24" s="35">
        <v>3000</v>
      </c>
      <c r="N24" s="7">
        <v>2600</v>
      </c>
      <c r="O24" s="44">
        <f t="shared" si="0"/>
      </c>
    </row>
    <row r="25" spans="1:15" ht="12.75">
      <c r="A25" s="43" t="s">
        <v>197</v>
      </c>
      <c r="B25" s="6">
        <v>0</v>
      </c>
      <c r="C25" s="6">
        <v>0</v>
      </c>
      <c r="D25" s="16">
        <v>805.052</v>
      </c>
      <c r="E25" s="16">
        <f>D25*Instructions!$B$41</f>
        <v>196.53851643192488</v>
      </c>
      <c r="F25" s="33">
        <v>15</v>
      </c>
      <c r="G25" s="38">
        <f t="shared" si="1"/>
      </c>
      <c r="H25" s="30">
        <f>IF($C25&gt;0,$G25*Instructions!$H$13+$C25*75000/1000*(1/9.3-1/10.8)*4*Instructions!$H$17,"")</f>
      </c>
      <c r="I25" s="39">
        <f t="shared" si="2"/>
      </c>
      <c r="J25" s="38">
        <f t="shared" si="3"/>
      </c>
      <c r="K25" s="30">
        <f t="shared" si="4"/>
      </c>
      <c r="L25" s="39">
        <f t="shared" si="5"/>
      </c>
      <c r="M25" s="35">
        <v>3000</v>
      </c>
      <c r="N25" s="7">
        <v>2600</v>
      </c>
      <c r="O25" s="44">
        <f t="shared" si="0"/>
      </c>
    </row>
    <row r="26" spans="1:15" ht="12.75">
      <c r="A26" s="43" t="s">
        <v>194</v>
      </c>
      <c r="B26" s="6">
        <v>0</v>
      </c>
      <c r="C26" s="6">
        <v>0</v>
      </c>
      <c r="D26" s="16">
        <v>912.6555954820324</v>
      </c>
      <c r="E26" s="16">
        <f>D26*Instructions!$B$41</f>
        <v>222.80793880312527</v>
      </c>
      <c r="F26" s="33">
        <v>12</v>
      </c>
      <c r="G26" s="38">
        <f t="shared" si="1"/>
      </c>
      <c r="H26" s="30">
        <f>IF($C26&gt;0,$G26*Instructions!$H$13,"")</f>
      </c>
      <c r="I26" s="39">
        <f t="shared" si="2"/>
      </c>
      <c r="J26" s="38">
        <f t="shared" si="3"/>
      </c>
      <c r="K26" s="30">
        <f t="shared" si="4"/>
      </c>
      <c r="L26" s="39">
        <f t="shared" si="5"/>
      </c>
      <c r="M26" s="35">
        <v>4800</v>
      </c>
      <c r="N26" s="7">
        <v>4200</v>
      </c>
      <c r="O26" s="44">
        <f t="shared" si="0"/>
      </c>
    </row>
    <row r="27" spans="1:15" ht="12.75">
      <c r="A27" s="43" t="s">
        <v>195</v>
      </c>
      <c r="B27" s="6">
        <v>0</v>
      </c>
      <c r="C27" s="6">
        <v>0</v>
      </c>
      <c r="D27" s="16">
        <v>957.4472920108801</v>
      </c>
      <c r="E27" s="16">
        <f>D27*Instructions!$B$41</f>
        <v>233.74300086650595</v>
      </c>
      <c r="F27" s="33">
        <v>12</v>
      </c>
      <c r="G27" s="38">
        <f t="shared" si="1"/>
      </c>
      <c r="H27" s="30">
        <f>IF($C27&gt;0,$G27*Instructions!$H$13,"")</f>
      </c>
      <c r="I27" s="39">
        <f t="shared" si="2"/>
      </c>
      <c r="J27" s="38">
        <f t="shared" si="3"/>
      </c>
      <c r="K27" s="30">
        <f t="shared" si="4"/>
      </c>
      <c r="L27" s="39">
        <f t="shared" si="5"/>
      </c>
      <c r="M27" s="35">
        <v>4800</v>
      </c>
      <c r="N27" s="7">
        <v>4200</v>
      </c>
      <c r="O27" s="44">
        <f t="shared" si="0"/>
      </c>
    </row>
    <row r="28" spans="1:15" ht="12.75">
      <c r="A28" s="43" t="s">
        <v>198</v>
      </c>
      <c r="B28" s="6">
        <v>0</v>
      </c>
      <c r="C28" s="6">
        <v>0</v>
      </c>
      <c r="D28" s="16">
        <v>42.747</v>
      </c>
      <c r="E28" s="16">
        <f>D28*Instructions!$B$41</f>
        <v>10.435887323943662</v>
      </c>
      <c r="F28" s="33">
        <v>13</v>
      </c>
      <c r="G28" s="38">
        <f t="shared" si="1"/>
      </c>
      <c r="H28" s="30">
        <f>IF($C28&gt;0,$G28*Instructions!$H$13,"")</f>
      </c>
      <c r="I28" s="39">
        <f t="shared" si="2"/>
      </c>
      <c r="J28" s="38">
        <f t="shared" si="3"/>
      </c>
      <c r="K28" s="30">
        <f t="shared" si="4"/>
      </c>
      <c r="L28" s="39">
        <f t="shared" si="5"/>
      </c>
      <c r="M28" s="35">
        <v>360</v>
      </c>
      <c r="N28" s="7">
        <v>320</v>
      </c>
      <c r="O28" s="44">
        <f t="shared" si="0"/>
      </c>
    </row>
    <row r="29" spans="1:15" ht="12.75">
      <c r="A29" s="43" t="s">
        <v>199</v>
      </c>
      <c r="B29" s="6">
        <v>0</v>
      </c>
      <c r="C29" s="6">
        <v>0</v>
      </c>
      <c r="D29" s="16">
        <v>42.747</v>
      </c>
      <c r="E29" s="16">
        <f>D29*Instructions!$B$41</f>
        <v>10.435887323943662</v>
      </c>
      <c r="F29" s="33">
        <v>13</v>
      </c>
      <c r="G29" s="38">
        <f t="shared" si="1"/>
      </c>
      <c r="H29" s="30">
        <f>IF($C29&gt;0,$G29*Instructions!$H$13,"")</f>
      </c>
      <c r="I29" s="39">
        <f t="shared" si="2"/>
      </c>
      <c r="J29" s="38">
        <f t="shared" si="3"/>
      </c>
      <c r="K29" s="30">
        <f t="shared" si="4"/>
      </c>
      <c r="L29" s="39">
        <f t="shared" si="5"/>
      </c>
      <c r="M29" s="35">
        <v>360</v>
      </c>
      <c r="N29" s="7">
        <v>320</v>
      </c>
      <c r="O29" s="44">
        <f t="shared" si="0"/>
      </c>
    </row>
    <row r="30" spans="1:15" ht="12.75">
      <c r="A30" s="43" t="s">
        <v>200</v>
      </c>
      <c r="B30" s="6">
        <v>0</v>
      </c>
      <c r="C30" s="6">
        <v>0</v>
      </c>
      <c r="D30" s="16">
        <v>41.919</v>
      </c>
      <c r="E30" s="16">
        <f>D30*Instructions!$B$41</f>
        <v>10.233746478873238</v>
      </c>
      <c r="F30" s="33">
        <v>13</v>
      </c>
      <c r="G30" s="38">
        <f t="shared" si="1"/>
      </c>
      <c r="H30" s="30">
        <f>IF($C30&gt;0,$G30*Instructions!$H$13,"")</f>
      </c>
      <c r="I30" s="39">
        <f t="shared" si="2"/>
      </c>
      <c r="J30" s="38">
        <f t="shared" si="3"/>
      </c>
      <c r="K30" s="30">
        <f t="shared" si="4"/>
      </c>
      <c r="L30" s="39">
        <f t="shared" si="5"/>
      </c>
      <c r="M30" s="35">
        <v>360</v>
      </c>
      <c r="N30" s="7">
        <v>320</v>
      </c>
      <c r="O30" s="44">
        <f t="shared" si="0"/>
      </c>
    </row>
    <row r="31" spans="1:15" ht="12.75">
      <c r="A31" s="43" t="s">
        <v>201</v>
      </c>
      <c r="B31" s="6">
        <v>0</v>
      </c>
      <c r="C31" s="6">
        <v>0</v>
      </c>
      <c r="D31" s="16">
        <v>42.747</v>
      </c>
      <c r="E31" s="16">
        <f>D31*Instructions!$B$41</f>
        <v>10.435887323943662</v>
      </c>
      <c r="F31" s="33">
        <v>13</v>
      </c>
      <c r="G31" s="38">
        <f t="shared" si="1"/>
      </c>
      <c r="H31" s="30">
        <f>IF($C31&gt;0,$G31*Instructions!$H$13,"")</f>
      </c>
      <c r="I31" s="39">
        <f t="shared" si="2"/>
      </c>
      <c r="J31" s="38">
        <f t="shared" si="3"/>
      </c>
      <c r="K31" s="30">
        <f t="shared" si="4"/>
      </c>
      <c r="L31" s="39">
        <f t="shared" si="5"/>
      </c>
      <c r="M31" s="35">
        <v>360</v>
      </c>
      <c r="N31" s="7">
        <v>320</v>
      </c>
      <c r="O31" s="44">
        <f t="shared" si="0"/>
      </c>
    </row>
    <row r="32" spans="1:15" ht="12.75">
      <c r="A32" s="43" t="s">
        <v>202</v>
      </c>
      <c r="B32" s="6">
        <v>0</v>
      </c>
      <c r="C32" s="6">
        <v>0</v>
      </c>
      <c r="D32" s="16">
        <v>49.976</v>
      </c>
      <c r="E32" s="16">
        <f>D32*Instructions!$B$41</f>
        <v>12.200713615023474</v>
      </c>
      <c r="F32" s="33">
        <v>13</v>
      </c>
      <c r="G32" s="38">
        <f t="shared" si="1"/>
      </c>
      <c r="H32" s="30">
        <f>IF($C32&gt;0,$G32*Instructions!$H$13,"")</f>
      </c>
      <c r="I32" s="39">
        <f t="shared" si="2"/>
      </c>
      <c r="J32" s="38">
        <f t="shared" si="3"/>
      </c>
      <c r="K32" s="30">
        <f t="shared" si="4"/>
      </c>
      <c r="L32" s="39">
        <f t="shared" si="5"/>
      </c>
      <c r="M32" s="35">
        <v>360</v>
      </c>
      <c r="N32" s="7">
        <v>320</v>
      </c>
      <c r="O32" s="44">
        <f t="shared" si="0"/>
      </c>
    </row>
    <row r="33" spans="1:15" ht="12.75">
      <c r="A33" s="43" t="s">
        <v>203</v>
      </c>
      <c r="B33" s="6">
        <v>0</v>
      </c>
      <c r="C33" s="6">
        <v>0</v>
      </c>
      <c r="D33" s="16">
        <v>44.815</v>
      </c>
      <c r="E33" s="16">
        <f>D33*Instructions!$B$41</f>
        <v>10.94075117370892</v>
      </c>
      <c r="F33" s="33">
        <v>13</v>
      </c>
      <c r="G33" s="38">
        <f t="shared" si="1"/>
      </c>
      <c r="H33" s="30">
        <f>IF($C33&gt;0,$G33*Instructions!$H$13,"")</f>
      </c>
      <c r="I33" s="39">
        <f t="shared" si="2"/>
      </c>
      <c r="J33" s="38">
        <f t="shared" si="3"/>
      </c>
      <c r="K33" s="30">
        <f t="shared" si="4"/>
      </c>
      <c r="L33" s="39">
        <f t="shared" si="5"/>
      </c>
      <c r="M33" s="35">
        <v>360</v>
      </c>
      <c r="N33" s="7">
        <v>320</v>
      </c>
      <c r="O33" s="44">
        <f t="shared" si="0"/>
      </c>
    </row>
    <row r="34" spans="1:15" ht="12.75">
      <c r="A34" s="43" t="s">
        <v>204</v>
      </c>
      <c r="B34" s="6">
        <v>0</v>
      </c>
      <c r="C34" s="6">
        <v>0</v>
      </c>
      <c r="D34" s="16">
        <v>44.815</v>
      </c>
      <c r="E34" s="16">
        <f>D34*Instructions!$B$41</f>
        <v>10.94075117370892</v>
      </c>
      <c r="F34" s="33">
        <v>13</v>
      </c>
      <c r="G34" s="38">
        <f t="shared" si="1"/>
      </c>
      <c r="H34" s="30">
        <f>IF($C34&gt;0,$G34*Instructions!$H$13,"")</f>
      </c>
      <c r="I34" s="39">
        <f t="shared" si="2"/>
      </c>
      <c r="J34" s="38">
        <f t="shared" si="3"/>
      </c>
      <c r="K34" s="30">
        <f t="shared" si="4"/>
      </c>
      <c r="L34" s="39">
        <f t="shared" si="5"/>
      </c>
      <c r="M34" s="35">
        <v>360</v>
      </c>
      <c r="N34" s="7">
        <v>320</v>
      </c>
      <c r="O34" s="44">
        <f t="shared" si="0"/>
      </c>
    </row>
    <row r="35" spans="1:15" ht="12.75">
      <c r="A35" s="43" t="s">
        <v>205</v>
      </c>
      <c r="B35" s="6">
        <v>0</v>
      </c>
      <c r="C35" s="6">
        <v>0</v>
      </c>
      <c r="D35" s="16">
        <v>49.976</v>
      </c>
      <c r="E35" s="16">
        <f>D35*Instructions!$B$41</f>
        <v>12.200713615023474</v>
      </c>
      <c r="F35" s="33">
        <v>13</v>
      </c>
      <c r="G35" s="38">
        <f t="shared" si="1"/>
      </c>
      <c r="H35" s="30">
        <f>IF($C35&gt;0,$G35*Instructions!$H$13,"")</f>
      </c>
      <c r="I35" s="39">
        <f t="shared" si="2"/>
      </c>
      <c r="J35" s="38">
        <f t="shared" si="3"/>
      </c>
      <c r="K35" s="30">
        <f t="shared" si="4"/>
      </c>
      <c r="L35" s="39">
        <f t="shared" si="5"/>
      </c>
      <c r="M35" s="35">
        <v>360</v>
      </c>
      <c r="N35" s="7">
        <v>320</v>
      </c>
      <c r="O35" s="44">
        <f t="shared" si="0"/>
      </c>
    </row>
    <row r="36" spans="1:15" ht="12.75">
      <c r="A36" s="43" t="s">
        <v>206</v>
      </c>
      <c r="B36" s="6">
        <v>0</v>
      </c>
      <c r="C36" s="6">
        <v>0</v>
      </c>
      <c r="D36" s="16">
        <v>49.976</v>
      </c>
      <c r="E36" s="16">
        <f>D36*Instructions!$B$41</f>
        <v>12.200713615023474</v>
      </c>
      <c r="F36" s="33">
        <v>13</v>
      </c>
      <c r="G36" s="38">
        <f t="shared" si="1"/>
      </c>
      <c r="H36" s="30">
        <f>IF($C36&gt;0,$G36*Instructions!$H$13,"")</f>
      </c>
      <c r="I36" s="39">
        <f t="shared" si="2"/>
      </c>
      <c r="J36" s="38">
        <f t="shared" si="3"/>
      </c>
      <c r="K36" s="30">
        <f t="shared" si="4"/>
      </c>
      <c r="L36" s="39">
        <f t="shared" si="5"/>
      </c>
      <c r="M36" s="35">
        <v>360</v>
      </c>
      <c r="N36" s="7">
        <v>320</v>
      </c>
      <c r="O36" s="44">
        <f t="shared" si="0"/>
      </c>
    </row>
    <row r="37" spans="1:15" ht="12.75">
      <c r="A37" s="43" t="s">
        <v>207</v>
      </c>
      <c r="B37" s="6">
        <v>0</v>
      </c>
      <c r="C37" s="6">
        <v>0</v>
      </c>
      <c r="D37" s="16">
        <v>49.976</v>
      </c>
      <c r="E37" s="16">
        <f>D37*Instructions!$B$41</f>
        <v>12.200713615023474</v>
      </c>
      <c r="F37" s="33">
        <v>13</v>
      </c>
      <c r="G37" s="38">
        <f t="shared" si="1"/>
      </c>
      <c r="H37" s="30">
        <f>IF($C37&gt;0,$G37*Instructions!$H$13,"")</f>
      </c>
      <c r="I37" s="39">
        <f t="shared" si="2"/>
      </c>
      <c r="J37" s="38">
        <f t="shared" si="3"/>
      </c>
      <c r="K37" s="30">
        <f t="shared" si="4"/>
      </c>
      <c r="L37" s="39">
        <f t="shared" si="5"/>
      </c>
      <c r="M37" s="35">
        <v>360</v>
      </c>
      <c r="N37" s="7">
        <v>320</v>
      </c>
      <c r="O37" s="44">
        <f t="shared" si="0"/>
      </c>
    </row>
    <row r="38" spans="1:15" ht="12.75">
      <c r="A38" s="43" t="s">
        <v>208</v>
      </c>
      <c r="B38" s="6">
        <v>0</v>
      </c>
      <c r="C38" s="6">
        <v>0</v>
      </c>
      <c r="D38" s="16">
        <v>47.81</v>
      </c>
      <c r="E38" s="16">
        <f>D38*Instructions!$B$41</f>
        <v>11.671924882629108</v>
      </c>
      <c r="F38" s="33">
        <v>13</v>
      </c>
      <c r="G38" s="38">
        <f t="shared" si="1"/>
      </c>
      <c r="H38" s="30">
        <f>IF($C38&gt;0,$G38*Instructions!$H$13,"")</f>
      </c>
      <c r="I38" s="39">
        <f t="shared" si="2"/>
      </c>
      <c r="J38" s="38">
        <f t="shared" si="3"/>
      </c>
      <c r="K38" s="30">
        <f t="shared" si="4"/>
      </c>
      <c r="L38" s="39">
        <f t="shared" si="5"/>
      </c>
      <c r="M38" s="35">
        <v>360</v>
      </c>
      <c r="N38" s="7">
        <v>320</v>
      </c>
      <c r="O38" s="44">
        <f t="shared" si="0"/>
      </c>
    </row>
    <row r="39" spans="1:15" ht="12.75">
      <c r="A39" s="43" t="s">
        <v>209</v>
      </c>
      <c r="B39" s="6">
        <v>0</v>
      </c>
      <c r="C39" s="6">
        <v>0</v>
      </c>
      <c r="D39" s="16">
        <v>44.479</v>
      </c>
      <c r="E39" s="16">
        <f>D39*Instructions!$B$41</f>
        <v>10.858723004694836</v>
      </c>
      <c r="F39" s="33">
        <v>13</v>
      </c>
      <c r="G39" s="38">
        <f t="shared" si="1"/>
      </c>
      <c r="H39" s="30">
        <f>IF($C39&gt;0,$G39*Instructions!$H$13,"")</f>
      </c>
      <c r="I39" s="39">
        <f t="shared" si="2"/>
      </c>
      <c r="J39" s="38">
        <f t="shared" si="3"/>
      </c>
      <c r="K39" s="30">
        <f t="shared" si="4"/>
      </c>
      <c r="L39" s="39">
        <f t="shared" si="5"/>
      </c>
      <c r="M39" s="35">
        <v>360</v>
      </c>
      <c r="N39" s="7">
        <v>320</v>
      </c>
      <c r="O39" s="44">
        <f t="shared" si="0"/>
      </c>
    </row>
    <row r="40" spans="1:15" ht="12.75">
      <c r="A40" s="43" t="s">
        <v>18</v>
      </c>
      <c r="B40" s="6">
        <v>0</v>
      </c>
      <c r="C40" s="6">
        <v>0</v>
      </c>
      <c r="D40" s="16">
        <v>47.344</v>
      </c>
      <c r="E40" s="16">
        <f>D40*Instructions!$B$41</f>
        <v>11.558159624413145</v>
      </c>
      <c r="F40" s="33">
        <v>9</v>
      </c>
      <c r="G40" s="38">
        <f t="shared" si="1"/>
      </c>
      <c r="H40" s="30">
        <f>IF($C40&gt;0,$G40*Instructions!$H$13,"")</f>
      </c>
      <c r="I40" s="39">
        <f t="shared" si="2"/>
      </c>
      <c r="J40" s="38">
        <f t="shared" si="3"/>
      </c>
      <c r="K40" s="30">
        <f t="shared" si="4"/>
      </c>
      <c r="L40" s="39">
        <f t="shared" si="5"/>
      </c>
      <c r="M40" s="35">
        <v>350</v>
      </c>
      <c r="N40" s="7">
        <v>350</v>
      </c>
      <c r="O40" s="44">
        <f t="shared" si="0"/>
      </c>
    </row>
    <row r="41" spans="1:15" ht="12.75">
      <c r="A41" s="43" t="s">
        <v>19</v>
      </c>
      <c r="B41" s="6">
        <v>0</v>
      </c>
      <c r="C41" s="6">
        <v>0</v>
      </c>
      <c r="D41" s="16">
        <v>69.75</v>
      </c>
      <c r="E41" s="16">
        <f>D41*Instructions!$B$41</f>
        <v>17.028169014084508</v>
      </c>
      <c r="F41" s="33">
        <v>9</v>
      </c>
      <c r="G41" s="38">
        <f t="shared" si="1"/>
      </c>
      <c r="H41" s="30">
        <f>IF($C41&gt;0,$G41*Instructions!$H$13,"")</f>
      </c>
      <c r="I41" s="39">
        <f t="shared" si="2"/>
      </c>
      <c r="J41" s="38">
        <f t="shared" si="3"/>
      </c>
      <c r="K41" s="30">
        <f t="shared" si="4"/>
      </c>
      <c r="L41" s="39">
        <f t="shared" si="5"/>
      </c>
      <c r="M41" s="35">
        <v>200</v>
      </c>
      <c r="N41" s="7">
        <v>200</v>
      </c>
      <c r="O41" s="44">
        <f t="shared" si="0"/>
      </c>
    </row>
    <row r="42" spans="1:15" ht="12.75">
      <c r="A42" s="43" t="s">
        <v>20</v>
      </c>
      <c r="B42" s="6">
        <v>0</v>
      </c>
      <c r="C42" s="6">
        <v>0</v>
      </c>
      <c r="D42" s="16">
        <v>60.375</v>
      </c>
      <c r="E42" s="16">
        <f>D42*Instructions!$B$41</f>
        <v>14.73943661971831</v>
      </c>
      <c r="F42" s="33">
        <v>9</v>
      </c>
      <c r="G42" s="38">
        <f t="shared" si="1"/>
      </c>
      <c r="H42" s="30">
        <f>IF($C42&gt;0,$G42*Instructions!$H$13,"")</f>
      </c>
      <c r="I42" s="39">
        <f t="shared" si="2"/>
      </c>
      <c r="J42" s="38">
        <f t="shared" si="3"/>
      </c>
      <c r="K42" s="30">
        <f t="shared" si="4"/>
      </c>
      <c r="L42" s="39">
        <f t="shared" si="5"/>
      </c>
      <c r="M42" s="35">
        <v>300</v>
      </c>
      <c r="N42" s="7">
        <v>300</v>
      </c>
      <c r="O42" s="44">
        <f t="shared" si="0"/>
      </c>
    </row>
    <row r="43" spans="1:15" ht="12.75">
      <c r="A43" s="43" t="s">
        <v>21</v>
      </c>
      <c r="B43" s="6">
        <v>0</v>
      </c>
      <c r="C43" s="6">
        <v>0</v>
      </c>
      <c r="D43" s="16">
        <v>2.344</v>
      </c>
      <c r="E43" s="16">
        <f>D43*Instructions!$B$41</f>
        <v>0.572244131455399</v>
      </c>
      <c r="F43" s="33">
        <v>9</v>
      </c>
      <c r="G43" s="38">
        <f t="shared" si="1"/>
      </c>
      <c r="H43" s="30">
        <f>IF($C43&gt;0,$G43*Instructions!$H$13,"")</f>
      </c>
      <c r="I43" s="39">
        <f t="shared" si="2"/>
      </c>
      <c r="J43" s="38">
        <f t="shared" si="3"/>
      </c>
      <c r="K43" s="30">
        <f t="shared" si="4"/>
      </c>
      <c r="L43" s="39">
        <f t="shared" si="5"/>
      </c>
      <c r="M43" s="35">
        <v>300</v>
      </c>
      <c r="N43" s="7">
        <v>300</v>
      </c>
      <c r="O43" s="44">
        <f t="shared" si="0"/>
      </c>
    </row>
    <row r="44" spans="1:15" ht="12.75">
      <c r="A44" s="43" t="s">
        <v>22</v>
      </c>
      <c r="B44" s="6">
        <v>0</v>
      </c>
      <c r="C44" s="6">
        <v>0</v>
      </c>
      <c r="D44" s="16">
        <v>18.75</v>
      </c>
      <c r="E44" s="16">
        <f>D44*Instructions!$B$41</f>
        <v>4.577464788732394</v>
      </c>
      <c r="F44" s="33">
        <v>9</v>
      </c>
      <c r="G44" s="38">
        <f t="shared" si="1"/>
      </c>
      <c r="H44" s="30">
        <f>IF($C44&gt;0,$G44*Instructions!$H$13,"")</f>
      </c>
      <c r="I44" s="39">
        <f t="shared" si="2"/>
      </c>
      <c r="J44" s="38">
        <f t="shared" si="3"/>
      </c>
      <c r="K44" s="30">
        <f t="shared" si="4"/>
      </c>
      <c r="L44" s="39">
        <f t="shared" si="5"/>
      </c>
      <c r="M44" s="35">
        <v>150</v>
      </c>
      <c r="N44" s="7">
        <v>150</v>
      </c>
      <c r="O44" s="44">
        <f t="shared" si="0"/>
      </c>
    </row>
    <row r="45" spans="1:15" ht="12.75">
      <c r="A45" s="43" t="s">
        <v>23</v>
      </c>
      <c r="B45" s="6">
        <v>0</v>
      </c>
      <c r="C45" s="6">
        <v>0</v>
      </c>
      <c r="D45" s="16">
        <v>9.375</v>
      </c>
      <c r="E45" s="16">
        <f>D45*Instructions!$B$41</f>
        <v>2.288732394366197</v>
      </c>
      <c r="F45" s="33">
        <v>9</v>
      </c>
      <c r="G45" s="38">
        <f t="shared" si="1"/>
      </c>
      <c r="H45" s="30">
        <f>IF($C45&gt;0,$G45*Instructions!$H$13,"")</f>
      </c>
      <c r="I45" s="39">
        <f t="shared" si="2"/>
      </c>
      <c r="J45" s="38">
        <f t="shared" si="3"/>
      </c>
      <c r="K45" s="30">
        <f t="shared" si="4"/>
      </c>
      <c r="L45" s="39">
        <f t="shared" si="5"/>
      </c>
      <c r="M45" s="35">
        <v>250</v>
      </c>
      <c r="N45" s="7">
        <v>250</v>
      </c>
      <c r="O45" s="44">
        <f t="shared" si="0"/>
      </c>
    </row>
    <row r="46" spans="1:15" ht="51">
      <c r="A46" s="42" t="s">
        <v>69</v>
      </c>
      <c r="B46" s="8" t="s">
        <v>58</v>
      </c>
      <c r="C46" s="9" t="s">
        <v>63</v>
      </c>
      <c r="D46" s="8" t="s">
        <v>72</v>
      </c>
      <c r="E46" s="8" t="s">
        <v>60</v>
      </c>
      <c r="F46" s="32" t="s">
        <v>62</v>
      </c>
      <c r="G46" s="36" t="s">
        <v>72</v>
      </c>
      <c r="H46" s="8" t="s">
        <v>123</v>
      </c>
      <c r="I46" s="37" t="s">
        <v>60</v>
      </c>
      <c r="J46" s="36" t="s">
        <v>72</v>
      </c>
      <c r="K46" s="8" t="s">
        <v>123</v>
      </c>
      <c r="L46" s="37" t="s">
        <v>60</v>
      </c>
      <c r="M46" s="34"/>
      <c r="N46" s="8"/>
      <c r="O46" s="37" t="s">
        <v>62</v>
      </c>
    </row>
    <row r="47" spans="1:15" ht="12.75">
      <c r="A47" s="43" t="s">
        <v>214</v>
      </c>
      <c r="B47" s="6">
        <v>0</v>
      </c>
      <c r="C47" s="6">
        <v>0</v>
      </c>
      <c r="D47" s="16">
        <v>21.245852</v>
      </c>
      <c r="E47" s="16">
        <f>D47*Instructions!$B$42</f>
        <v>1061.2303074000001</v>
      </c>
      <c r="F47" s="33">
        <v>18</v>
      </c>
      <c r="G47" s="38">
        <f>IF($C47&gt;0,$C47*$D47,"")</f>
      </c>
      <c r="H47" s="30">
        <f>IF($C47&gt;0,$G47*Instructions!$H$14,"")</f>
      </c>
      <c r="I47" s="39">
        <f>IF($C47&gt;0,$C47*$E47,"")</f>
      </c>
      <c r="J47" s="38">
        <f>IF($C47&gt;0,$C47*$D47*$F47,"")</f>
      </c>
      <c r="K47" s="30">
        <f>IF($C47&gt;0,PV(0.075,F47,-H47,,0),"")</f>
      </c>
      <c r="L47" s="39">
        <f>IF($C47&gt;0,$C47*$E47*$F47,"")</f>
      </c>
      <c r="M47" s="35">
        <v>2500</v>
      </c>
      <c r="N47" s="7">
        <v>2300</v>
      </c>
      <c r="O47" s="44">
        <f>IF($H47=0,"Never",(IF($C47&gt;0,IF($C47*($M47-$N47)-$K47&gt;0,"Never",$C47*($M47-$N47)/$H47),"")))</f>
      </c>
    </row>
    <row r="48" spans="1:15" ht="12.75">
      <c r="A48" s="43" t="s">
        <v>210</v>
      </c>
      <c r="B48" s="6">
        <v>0</v>
      </c>
      <c r="C48" s="6">
        <v>0</v>
      </c>
      <c r="D48" s="16">
        <v>31.344964</v>
      </c>
      <c r="E48" s="16">
        <f>D48*Instructions!$B$42</f>
        <v>1565.6809518000002</v>
      </c>
      <c r="F48" s="33">
        <v>18</v>
      </c>
      <c r="G48" s="38">
        <f>IF($C48&gt;0,$C48*$D48,"")</f>
      </c>
      <c r="H48" s="30">
        <f>IF($C48&gt;0,$G48*Instructions!$H$14,"")</f>
      </c>
      <c r="I48" s="39">
        <f>IF($C48&gt;0,$C48*$E48,"")</f>
      </c>
      <c r="J48" s="38">
        <f>IF($C48&gt;0,$C48*$D48*$F48,"")</f>
      </c>
      <c r="K48" s="30">
        <f>IF($C48&gt;0,PV(0.075,F48,-H48,,0),"")</f>
      </c>
      <c r="L48" s="39">
        <f>IF($C48&gt;0,$C48*$E48*$F48,"")</f>
      </c>
      <c r="M48" s="35">
        <v>4800</v>
      </c>
      <c r="N48" s="7">
        <v>3200</v>
      </c>
      <c r="O48" s="44">
        <f>IF($H48=0,"Never",(IF($C48&gt;0,IF($C48*($M48-$N48)-$K48&gt;0,"Never",$C48*($M48-$N48)/$H48),"")))</f>
      </c>
    </row>
    <row r="49" spans="1:15" ht="51">
      <c r="A49" s="42" t="s">
        <v>211</v>
      </c>
      <c r="B49" s="8" t="s">
        <v>58</v>
      </c>
      <c r="C49" s="9" t="s">
        <v>63</v>
      </c>
      <c r="D49" s="8" t="s">
        <v>72</v>
      </c>
      <c r="E49" s="8" t="s">
        <v>60</v>
      </c>
      <c r="F49" s="32" t="s">
        <v>62</v>
      </c>
      <c r="G49" s="36" t="s">
        <v>72</v>
      </c>
      <c r="H49" s="8" t="s">
        <v>123</v>
      </c>
      <c r="I49" s="37" t="s">
        <v>60</v>
      </c>
      <c r="J49" s="36" t="s">
        <v>72</v>
      </c>
      <c r="K49" s="8" t="s">
        <v>123</v>
      </c>
      <c r="L49" s="37" t="s">
        <v>60</v>
      </c>
      <c r="M49" s="34"/>
      <c r="N49" s="8"/>
      <c r="O49" s="37" t="s">
        <v>62</v>
      </c>
    </row>
    <row r="50" spans="1:15" ht="12.75">
      <c r="A50" s="43" t="s">
        <v>215</v>
      </c>
      <c r="B50" s="6">
        <v>0</v>
      </c>
      <c r="C50" s="6">
        <v>0</v>
      </c>
      <c r="D50" s="16">
        <v>21.245851595024405</v>
      </c>
      <c r="E50" s="16">
        <f>D50*Instructions!$B$43</f>
        <v>1548.9478153559676</v>
      </c>
      <c r="F50" s="33">
        <v>18</v>
      </c>
      <c r="G50" s="38">
        <f>IF($C50&gt;0,$C50*$D50,"")</f>
      </c>
      <c r="H50" s="30">
        <f>IF($C50&gt;0,$G50*Instructions!$H$15,"")</f>
      </c>
      <c r="I50" s="39">
        <f>IF($C50&gt;0,$C50*$E50,"")</f>
      </c>
      <c r="J50" s="38">
        <f>IF($C50&gt;0,$C50*$D50*$F50,"")</f>
      </c>
      <c r="K50" s="30">
        <f>IF($C50&gt;0,PV(0.075,F50,-H50,,0),"")</f>
      </c>
      <c r="L50" s="39">
        <f>IF($C50&gt;0,$C50*$E50*$F50,"")</f>
      </c>
      <c r="M50" s="35">
        <v>2500</v>
      </c>
      <c r="N50" s="7">
        <v>2300</v>
      </c>
      <c r="O50" s="44">
        <f>IF($H50=0,"Never",(IF($C50&gt;0,IF($C50*($M50-$N50)-$K50&gt;0,"Never",$C50*($M50-$N50)/$H50),"")))</f>
      </c>
    </row>
    <row r="51" spans="1:15" ht="12.75">
      <c r="A51" s="43" t="s">
        <v>213</v>
      </c>
      <c r="B51" s="6">
        <v>0</v>
      </c>
      <c r="C51" s="6">
        <v>0</v>
      </c>
      <c r="D51" s="16">
        <v>21.972373789013147</v>
      </c>
      <c r="E51" s="16">
        <f>D51*Instructions!$B$43</f>
        <v>1601.9155657967187</v>
      </c>
      <c r="F51" s="33">
        <v>18</v>
      </c>
      <c r="G51" s="38">
        <f>IF($C51&gt;0,$C51*$D51,"")</f>
      </c>
      <c r="H51" s="30">
        <f>IF($C51&gt;0,$G51*Instructions!$H$15,"")</f>
      </c>
      <c r="I51" s="39">
        <f>IF($C51&gt;0,$C51*$E51,"")</f>
      </c>
      <c r="J51" s="38">
        <f>IF($C51&gt;0,$C51*$D51*$F51,"")</f>
      </c>
      <c r="K51" s="30">
        <f>IF($C51&gt;0,PV(0.075,F51,-H51,,0),"")</f>
      </c>
      <c r="L51" s="39">
        <f>IF($C51&gt;0,$C51*$E51*$F51,"")</f>
      </c>
      <c r="M51" s="35">
        <v>4800</v>
      </c>
      <c r="N51" s="7">
        <v>3200</v>
      </c>
      <c r="O51" s="44">
        <f>IF($H51=0,"Never",(IF($C51&gt;0,IF($C51*($M51-$N51)-$K51&gt;0,"Never",$C51*($M51-$N51)/$H51),"")))</f>
      </c>
    </row>
    <row r="52" spans="1:15" ht="12.75">
      <c r="A52" s="103" t="s">
        <v>66</v>
      </c>
      <c r="B52" s="64">
        <f>SUM(B13:B45)</f>
        <v>0</v>
      </c>
      <c r="C52" s="64">
        <f>SUM(C13:C45)</f>
        <v>0</v>
      </c>
      <c r="D52" s="64"/>
      <c r="E52" s="64"/>
      <c r="F52" s="65"/>
      <c r="G52" s="66">
        <f aca="true" t="shared" si="6" ref="G52:L52">SUM(G13:G45)</f>
        <v>0</v>
      </c>
      <c r="H52" s="67">
        <f t="shared" si="6"/>
        <v>0</v>
      </c>
      <c r="I52" s="68">
        <f t="shared" si="6"/>
        <v>0</v>
      </c>
      <c r="J52" s="66">
        <f t="shared" si="6"/>
        <v>0</v>
      </c>
      <c r="K52" s="67">
        <f t="shared" si="6"/>
        <v>0</v>
      </c>
      <c r="L52" s="68">
        <f t="shared" si="6"/>
        <v>0</v>
      </c>
      <c r="M52" s="69"/>
      <c r="N52" s="64"/>
      <c r="O52" s="68"/>
    </row>
    <row r="53" spans="1:15" ht="12.75">
      <c r="A53" s="105" t="s">
        <v>67</v>
      </c>
      <c r="B53" s="64">
        <f>SUM(B47:B48)</f>
        <v>0</v>
      </c>
      <c r="C53" s="64">
        <f>SUM(C47:C48)</f>
        <v>0</v>
      </c>
      <c r="D53" s="64"/>
      <c r="E53" s="64"/>
      <c r="F53" s="65"/>
      <c r="G53" s="66">
        <f aca="true" t="shared" si="7" ref="G53:L53">SUM(G47:G48)</f>
        <v>0</v>
      </c>
      <c r="H53" s="67">
        <f t="shared" si="7"/>
        <v>0</v>
      </c>
      <c r="I53" s="68">
        <f t="shared" si="7"/>
        <v>0</v>
      </c>
      <c r="J53" s="66">
        <f t="shared" si="7"/>
        <v>0</v>
      </c>
      <c r="K53" s="67">
        <f t="shared" si="7"/>
        <v>0</v>
      </c>
      <c r="L53" s="68">
        <f t="shared" si="7"/>
        <v>0</v>
      </c>
      <c r="M53" s="69"/>
      <c r="N53" s="64"/>
      <c r="O53" s="68"/>
    </row>
    <row r="54" spans="1:15" ht="13.5" thickBot="1">
      <c r="A54" s="104" t="s">
        <v>212</v>
      </c>
      <c r="B54" s="58">
        <f>SUM(B50:B51)</f>
        <v>0</v>
      </c>
      <c r="C54" s="58">
        <f>SUM(C50:C51)</f>
        <v>0</v>
      </c>
      <c r="D54" s="58"/>
      <c r="E54" s="58"/>
      <c r="F54" s="59"/>
      <c r="G54" s="60">
        <f aca="true" t="shared" si="8" ref="G54:L54">SUM(G50:G51)</f>
        <v>0</v>
      </c>
      <c r="H54" s="61">
        <f t="shared" si="8"/>
        <v>0</v>
      </c>
      <c r="I54" s="62">
        <f t="shared" si="8"/>
        <v>0</v>
      </c>
      <c r="J54" s="60">
        <f t="shared" si="8"/>
        <v>0</v>
      </c>
      <c r="K54" s="61">
        <f t="shared" si="8"/>
        <v>0</v>
      </c>
      <c r="L54" s="62">
        <f t="shared" si="8"/>
        <v>0</v>
      </c>
      <c r="M54" s="63"/>
      <c r="N54" s="58"/>
      <c r="O54" s="62"/>
    </row>
  </sheetData>
  <sheetProtection/>
  <mergeCells count="5">
    <mergeCell ref="M11:N11"/>
    <mergeCell ref="B11:C11"/>
    <mergeCell ref="D11:E11"/>
    <mergeCell ref="G11:I11"/>
    <mergeCell ref="J11:L11"/>
  </mergeCells>
  <conditionalFormatting sqref="B50:B51 B13:B45 B47:B48">
    <cfRule type="cellIs" priority="1" dxfId="0" operator="greaterThan" stopIfTrue="1">
      <formula>0</formula>
    </cfRule>
  </conditionalFormatting>
  <conditionalFormatting sqref="C13:C45 C50:C51 C47:C48">
    <cfRule type="expression" priority="2" dxfId="0" stopIfTrue="1">
      <formula>$B13&gt;0</formula>
    </cfRule>
  </conditionalFormatting>
  <dataValidations count="2">
    <dataValidation type="whole" allowBlank="1" showInputMessage="1" showErrorMessage="1" prompt="Enter the number of ENERGY STAR qualified items that are part of this procurement if this cell is highlighted in green." errorTitle="Input Error" error="The value you entered is not valid.&#10;&#10;Acceptable values include whole numbers greater than zero up to the value entered for 'Total Number'." sqref="C13:C45 C50:C51 C47:C48">
      <formula1>0</formula1>
      <formula2>B13</formula2>
    </dataValidation>
    <dataValidation type="whole" operator="greaterThanOrEqual" allowBlank="1" showInputMessage="1" showErrorMessage="1" prompt="Enter the total number of items that are part of this procurement." errorTitle="Input Error" error="The value you entered is not valid.&#10;&#10;Acceptable values include whole numbers greater than zero; or greater than or equal to the number of ENERGY STAR qualified units. " sqref="B13:B45 B50:B51 B47:B48">
      <formula1>C13</formula1>
    </dataValidation>
  </dataValidations>
  <hyperlinks>
    <hyperlink ref="A3" location="'Commercial &amp; Industrial'!B13" display="Commercial and Industrial Products"/>
    <hyperlink ref="A2" location="Instructions!C5" display="Instructions"/>
    <hyperlink ref="A4" location="'Lighting &amp; Signage'!B13" display="Lighting and Signage"/>
    <hyperlink ref="A5" location="'Heating, Cooling &amp; Ventilation'!B13" display="Heating, Cooling and Ventilation"/>
    <hyperlink ref="A6" location="'Home Appliances'!B13" display="Home Appliances"/>
    <hyperlink ref="A7" location="'Consumer Electronics'!B13" display="Consumer Electronics"/>
    <hyperlink ref="A8" location="'Office Equipment'!B13" display="Office Equipment"/>
    <hyperlink ref="A9" location="'Summary &amp; Analysis'!A1" display="Summary &amp; Analysis"/>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41"/>
  </sheetPr>
  <dimension ref="A1:O37"/>
  <sheetViews>
    <sheetView showGridLines="0" zoomScalePageLayoutView="0" workbookViewId="0" topLeftCell="A1">
      <selection activeCell="A1" sqref="A1"/>
    </sheetView>
  </sheetViews>
  <sheetFormatPr defaultColWidth="8.8515625" defaultRowHeight="12.75"/>
  <cols>
    <col min="1" max="1" width="66.28125" style="13" customWidth="1"/>
    <col min="2" max="3" width="13.7109375" style="13" customWidth="1"/>
    <col min="4" max="5" width="13.7109375" style="13" hidden="1" customWidth="1"/>
    <col min="6" max="6" width="11.7109375" style="13" customWidth="1"/>
    <col min="7" max="12" width="12.7109375" style="13" customWidth="1"/>
    <col min="13" max="14" width="12.7109375" style="13" hidden="1" customWidth="1"/>
    <col min="15" max="16384" width="8.8515625" style="13" customWidth="1"/>
  </cols>
  <sheetData>
    <row r="1" ht="25.5">
      <c r="A1" s="4" t="s">
        <v>54</v>
      </c>
    </row>
    <row r="2" ht="12.75">
      <c r="A2" s="3" t="s">
        <v>56</v>
      </c>
    </row>
    <row r="3" ht="12.75">
      <c r="A3" s="2" t="s">
        <v>0</v>
      </c>
    </row>
    <row r="4" ht="12.75">
      <c r="A4" s="5" t="s">
        <v>1</v>
      </c>
    </row>
    <row r="5" ht="12.75">
      <c r="A5" s="2" t="s">
        <v>2</v>
      </c>
    </row>
    <row r="6" ht="12.75">
      <c r="A6" s="2" t="s">
        <v>24</v>
      </c>
    </row>
    <row r="7" ht="12.75">
      <c r="A7" s="2" t="s">
        <v>39</v>
      </c>
    </row>
    <row r="8" ht="12.75">
      <c r="A8" s="2" t="s">
        <v>48</v>
      </c>
    </row>
    <row r="9" ht="13.5" thickBot="1">
      <c r="A9" s="10" t="s">
        <v>55</v>
      </c>
    </row>
    <row r="10" ht="13.5" thickBot="1"/>
    <row r="11" spans="1:15" ht="39" thickBot="1">
      <c r="A11" s="40" t="s">
        <v>5</v>
      </c>
      <c r="B11" s="161" t="s">
        <v>57</v>
      </c>
      <c r="C11" s="162"/>
      <c r="D11" s="161" t="s">
        <v>134</v>
      </c>
      <c r="E11" s="162"/>
      <c r="F11" s="49" t="s">
        <v>61</v>
      </c>
      <c r="G11" s="163" t="s">
        <v>132</v>
      </c>
      <c r="H11" s="164"/>
      <c r="I11" s="165"/>
      <c r="J11" s="163" t="s">
        <v>133</v>
      </c>
      <c r="K11" s="164"/>
      <c r="L11" s="165"/>
      <c r="M11" s="161" t="s">
        <v>246</v>
      </c>
      <c r="N11" s="162"/>
      <c r="O11" s="41" t="s">
        <v>135</v>
      </c>
    </row>
    <row r="12" spans="1:15" ht="51">
      <c r="A12" s="42" t="s">
        <v>24</v>
      </c>
      <c r="B12" s="8" t="s">
        <v>58</v>
      </c>
      <c r="C12" s="9" t="s">
        <v>63</v>
      </c>
      <c r="D12" s="8" t="s">
        <v>59</v>
      </c>
      <c r="E12" s="8" t="s">
        <v>60</v>
      </c>
      <c r="F12" s="32" t="s">
        <v>62</v>
      </c>
      <c r="G12" s="46" t="s">
        <v>59</v>
      </c>
      <c r="H12" s="47" t="s">
        <v>123</v>
      </c>
      <c r="I12" s="48" t="s">
        <v>60</v>
      </c>
      <c r="J12" s="46" t="s">
        <v>59</v>
      </c>
      <c r="K12" s="47" t="s">
        <v>123</v>
      </c>
      <c r="L12" s="48" t="s">
        <v>60</v>
      </c>
      <c r="M12" s="145" t="s">
        <v>247</v>
      </c>
      <c r="N12" s="9" t="s">
        <v>248</v>
      </c>
      <c r="O12" s="37" t="s">
        <v>62</v>
      </c>
    </row>
    <row r="13" spans="1:15" ht="12.75">
      <c r="A13" s="43" t="s">
        <v>25</v>
      </c>
      <c r="B13" s="6">
        <v>0</v>
      </c>
      <c r="C13" s="6">
        <v>0</v>
      </c>
      <c r="D13" s="16">
        <v>47.782</v>
      </c>
      <c r="E13" s="16">
        <f>D13*Instructions!$B$41</f>
        <v>11.665089201877933</v>
      </c>
      <c r="F13" s="33">
        <v>10</v>
      </c>
      <c r="G13" s="38">
        <f>IF($C13&gt;0,$C13*$D13,"")</f>
      </c>
      <c r="H13" s="30">
        <f>IF($C13&gt;0,$G13*Instructions!$H$13,"")</f>
      </c>
      <c r="I13" s="39">
        <f>IF($C13&gt;0,$C13*$E13,"")</f>
      </c>
      <c r="J13" s="38">
        <f>IF($C13&gt;0,$C13*$D13*$F13,"")</f>
      </c>
      <c r="K13" s="30">
        <f>IF($C13&gt;0,PV(0.075,F13,-H13,,0),"")</f>
      </c>
      <c r="L13" s="39">
        <f>IF($C13&gt;0,$C13*$E13*$F13,"")</f>
      </c>
      <c r="M13" s="35">
        <v>300</v>
      </c>
      <c r="N13" s="7">
        <v>300</v>
      </c>
      <c r="O13" s="44">
        <f aca="true" t="shared" si="0" ref="O13:O36">IF($H13=0,"Never",(IF($C13&gt;0,IF($C13*($M13-$N13)-$K13&gt;0,"Never",$C13*($M13-$N13)/$H13),"")))</f>
      </c>
    </row>
    <row r="14" spans="1:15" ht="12.75">
      <c r="A14" s="43" t="s">
        <v>26</v>
      </c>
      <c r="B14" s="6">
        <v>0</v>
      </c>
      <c r="C14" s="6">
        <v>0</v>
      </c>
      <c r="D14" s="16">
        <v>358.364</v>
      </c>
      <c r="E14" s="16">
        <f>D14*Instructions!$B$41</f>
        <v>87.4879248826291</v>
      </c>
      <c r="F14" s="33">
        <v>10</v>
      </c>
      <c r="G14" s="38">
        <f aca="true" t="shared" si="1" ref="G14:G36">IF($C14&gt;0,$C14*$D14,"")</f>
      </c>
      <c r="H14" s="30">
        <f>IF($C14&gt;0,$G14*Instructions!$H$13,"")</f>
      </c>
      <c r="I14" s="39">
        <f aca="true" t="shared" si="2" ref="I14:I36">IF($C14&gt;0,$C14*$E14,"")</f>
      </c>
      <c r="J14" s="38">
        <f aca="true" t="shared" si="3" ref="J14:J36">IF($C14&gt;0,$C14*$D14*$F14,"")</f>
      </c>
      <c r="K14" s="30">
        <f aca="true" t="shared" si="4" ref="K14:K36">IF($C14&gt;0,PV(0.075,F14,-H14,,0),"")</f>
      </c>
      <c r="L14" s="39">
        <f aca="true" t="shared" si="5" ref="L14:L36">IF($C14&gt;0,$C14*$E14*$F14,"")</f>
      </c>
      <c r="M14" s="35">
        <v>300</v>
      </c>
      <c r="N14" s="7">
        <v>300</v>
      </c>
      <c r="O14" s="44">
        <f t="shared" si="0"/>
      </c>
    </row>
    <row r="15" spans="1:15" ht="12.75">
      <c r="A15" s="43" t="s">
        <v>27</v>
      </c>
      <c r="B15" s="6">
        <v>0</v>
      </c>
      <c r="C15" s="6">
        <v>0</v>
      </c>
      <c r="D15" s="16">
        <v>159.26524964481905</v>
      </c>
      <c r="E15" s="16">
        <f>D15*Instructions!$B$41</f>
        <v>38.881657190284464</v>
      </c>
      <c r="F15" s="33">
        <v>14</v>
      </c>
      <c r="G15" s="38">
        <f t="shared" si="1"/>
      </c>
      <c r="H15" s="30">
        <f>IF($C15&gt;0,$G15*Instructions!$H$13,"")</f>
      </c>
      <c r="I15" s="39">
        <f t="shared" si="2"/>
      </c>
      <c r="J15" s="38">
        <f t="shared" si="3"/>
      </c>
      <c r="K15" s="30">
        <f t="shared" si="4"/>
      </c>
      <c r="L15" s="39">
        <f t="shared" si="5"/>
      </c>
      <c r="M15" s="35">
        <v>850</v>
      </c>
      <c r="N15" s="7">
        <v>750</v>
      </c>
      <c r="O15" s="44">
        <f t="shared" si="0"/>
      </c>
    </row>
    <row r="16" spans="1:15" ht="12.75">
      <c r="A16" s="43" t="s">
        <v>28</v>
      </c>
      <c r="B16" s="6">
        <v>0</v>
      </c>
      <c r="C16" s="6">
        <v>0</v>
      </c>
      <c r="D16" s="16">
        <v>50</v>
      </c>
      <c r="E16" s="16">
        <f>D16*Instructions!$B$41</f>
        <v>12.206572769953052</v>
      </c>
      <c r="F16" s="33">
        <v>12</v>
      </c>
      <c r="G16" s="38">
        <f t="shared" si="1"/>
      </c>
      <c r="H16" s="30">
        <f>IF($C16&gt;0,$G16*Instructions!$H$13,"")</f>
      </c>
      <c r="I16" s="39">
        <f t="shared" si="2"/>
      </c>
      <c r="J16" s="38">
        <f t="shared" si="3"/>
      </c>
      <c r="K16" s="30">
        <f t="shared" si="4"/>
      </c>
      <c r="L16" s="39">
        <f t="shared" si="5"/>
      </c>
      <c r="M16" s="35">
        <v>250</v>
      </c>
      <c r="N16" s="7">
        <v>200</v>
      </c>
      <c r="O16" s="44">
        <f t="shared" si="0"/>
      </c>
    </row>
    <row r="17" spans="1:15" ht="12.75">
      <c r="A17" s="43" t="s">
        <v>29</v>
      </c>
      <c r="B17" s="6">
        <v>0</v>
      </c>
      <c r="C17" s="6">
        <v>0</v>
      </c>
      <c r="D17" s="16">
        <v>96.346</v>
      </c>
      <c r="E17" s="16">
        <f>D17*Instructions!$B$41</f>
        <v>23.521089201877935</v>
      </c>
      <c r="F17" s="33">
        <v>12</v>
      </c>
      <c r="G17" s="38">
        <f t="shared" si="1"/>
      </c>
      <c r="H17" s="30">
        <f>IF($C17&gt;0,$G17*Instructions!$H$13,"")</f>
      </c>
      <c r="I17" s="39">
        <f t="shared" si="2"/>
      </c>
      <c r="J17" s="38">
        <f t="shared" si="3"/>
      </c>
      <c r="K17" s="30">
        <f t="shared" si="4"/>
      </c>
      <c r="L17" s="39">
        <f t="shared" si="5"/>
      </c>
      <c r="M17" s="35">
        <v>250</v>
      </c>
      <c r="N17" s="7">
        <v>200</v>
      </c>
      <c r="O17" s="44">
        <f t="shared" si="0"/>
      </c>
    </row>
    <row r="18" spans="1:15" ht="12.75">
      <c r="A18" s="43" t="s">
        <v>30</v>
      </c>
      <c r="B18" s="6">
        <v>0</v>
      </c>
      <c r="C18" s="6">
        <v>0</v>
      </c>
      <c r="D18" s="16">
        <v>412.937</v>
      </c>
      <c r="E18" s="16">
        <f>D18*Instructions!$B$41</f>
        <v>100.81091079812207</v>
      </c>
      <c r="F18" s="33">
        <v>12</v>
      </c>
      <c r="G18" s="38">
        <f t="shared" si="1"/>
      </c>
      <c r="H18" s="30">
        <f>IF($C18&gt;0,$G18*Instructions!$H$13,"")</f>
      </c>
      <c r="I18" s="39">
        <f t="shared" si="2"/>
      </c>
      <c r="J18" s="38">
        <f t="shared" si="3"/>
      </c>
      <c r="K18" s="30">
        <f t="shared" si="4"/>
      </c>
      <c r="L18" s="39">
        <f t="shared" si="5"/>
      </c>
      <c r="M18" s="35">
        <v>250</v>
      </c>
      <c r="N18" s="7">
        <v>200</v>
      </c>
      <c r="O18" s="44">
        <f t="shared" si="0"/>
      </c>
    </row>
    <row r="19" spans="1:15" ht="12.75">
      <c r="A19" s="43" t="s">
        <v>31</v>
      </c>
      <c r="B19" s="6">
        <v>0</v>
      </c>
      <c r="C19" s="6">
        <v>0</v>
      </c>
      <c r="D19" s="16">
        <v>488.25</v>
      </c>
      <c r="E19" s="16">
        <f>D19*Instructions!$B$41</f>
        <v>119.19718309859155</v>
      </c>
      <c r="F19" s="33">
        <v>12</v>
      </c>
      <c r="G19" s="38">
        <f t="shared" si="1"/>
      </c>
      <c r="H19" s="30">
        <f>IF($C19&gt;0,$G19*Instructions!$H$13,"")</f>
      </c>
      <c r="I19" s="39">
        <f t="shared" si="2"/>
      </c>
      <c r="J19" s="38">
        <f t="shared" si="3"/>
      </c>
      <c r="K19" s="30">
        <f t="shared" si="4"/>
      </c>
      <c r="L19" s="39">
        <f t="shared" si="5"/>
      </c>
      <c r="M19" s="35">
        <v>250</v>
      </c>
      <c r="N19" s="7">
        <v>200</v>
      </c>
      <c r="O19" s="44">
        <f t="shared" si="0"/>
      </c>
    </row>
    <row r="20" spans="1:15" ht="12.75">
      <c r="A20" s="43" t="s">
        <v>178</v>
      </c>
      <c r="B20" s="6">
        <v>0</v>
      </c>
      <c r="C20" s="6">
        <v>0</v>
      </c>
      <c r="D20" s="16">
        <v>136.622</v>
      </c>
      <c r="E20" s="16">
        <f>D20*Instructions!$B$41</f>
        <v>33.353727699530516</v>
      </c>
      <c r="F20" s="33">
        <v>13</v>
      </c>
      <c r="G20" s="38">
        <f t="shared" si="1"/>
      </c>
      <c r="H20" s="30">
        <f>IF($C20&gt;0,$G20*Instructions!$H$13,"")</f>
      </c>
      <c r="I20" s="39">
        <f t="shared" si="2"/>
      </c>
      <c r="J20" s="38">
        <f t="shared" si="3"/>
      </c>
      <c r="K20" s="30">
        <f t="shared" si="4"/>
      </c>
      <c r="L20" s="39">
        <f t="shared" si="5"/>
      </c>
      <c r="M20" s="35">
        <v>600</v>
      </c>
      <c r="N20" s="7">
        <v>600</v>
      </c>
      <c r="O20" s="44">
        <f t="shared" si="0"/>
      </c>
    </row>
    <row r="21" spans="1:15" ht="12.75">
      <c r="A21" s="43" t="s">
        <v>179</v>
      </c>
      <c r="B21" s="6">
        <v>0</v>
      </c>
      <c r="C21" s="6">
        <v>0</v>
      </c>
      <c r="D21" s="16">
        <v>102.456</v>
      </c>
      <c r="E21" s="16">
        <f>D21*Instructions!$B$41</f>
        <v>25.012732394366196</v>
      </c>
      <c r="F21" s="33">
        <v>13</v>
      </c>
      <c r="G21" s="38">
        <f>IF($C21&gt;0,$C21*$D21,"")</f>
      </c>
      <c r="H21" s="30">
        <f>IF($C21&gt;0,$G21*Instructions!$H$13,"")</f>
      </c>
      <c r="I21" s="39">
        <f>IF($C21&gt;0,$C21*$E21,"")</f>
      </c>
      <c r="J21" s="38">
        <f>IF($C21&gt;0,$C21*$D21*$F21,"")</f>
      </c>
      <c r="K21" s="30">
        <f t="shared" si="4"/>
      </c>
      <c r="L21" s="39">
        <f>IF($C21&gt;0,$C21*$E21*$F21,"")</f>
      </c>
      <c r="M21" s="35">
        <v>600</v>
      </c>
      <c r="N21" s="7">
        <v>600</v>
      </c>
      <c r="O21" s="44">
        <f t="shared" si="0"/>
      </c>
    </row>
    <row r="22" spans="1:15" ht="12.75">
      <c r="A22" s="43" t="s">
        <v>32</v>
      </c>
      <c r="B22" s="6">
        <v>0</v>
      </c>
      <c r="C22" s="6">
        <v>0</v>
      </c>
      <c r="D22" s="16">
        <v>48.035</v>
      </c>
      <c r="E22" s="16">
        <f>D22*Instructions!$B$41</f>
        <v>11.726854460093897</v>
      </c>
      <c r="F22" s="33">
        <v>17</v>
      </c>
      <c r="G22" s="38">
        <f t="shared" si="1"/>
      </c>
      <c r="H22" s="30">
        <f>IF($C22&gt;0,$G22*Instructions!$H$13,"")</f>
      </c>
      <c r="I22" s="39">
        <f t="shared" si="2"/>
      </c>
      <c r="J22" s="38">
        <f t="shared" si="3"/>
      </c>
      <c r="K22" s="30">
        <f t="shared" si="4"/>
      </c>
      <c r="L22" s="39">
        <f t="shared" si="5"/>
      </c>
      <c r="M22" s="35">
        <v>800</v>
      </c>
      <c r="N22" s="7">
        <v>800</v>
      </c>
      <c r="O22" s="44">
        <f t="shared" si="0"/>
      </c>
    </row>
    <row r="23" spans="1:15" ht="12.75">
      <c r="A23" s="43" t="s">
        <v>33</v>
      </c>
      <c r="B23" s="6">
        <v>0</v>
      </c>
      <c r="C23" s="6">
        <v>0</v>
      </c>
      <c r="D23" s="16">
        <v>69.167</v>
      </c>
      <c r="E23" s="16">
        <f>D23*Instructions!$B$41</f>
        <v>16.885840375586856</v>
      </c>
      <c r="F23" s="33">
        <v>17</v>
      </c>
      <c r="G23" s="38">
        <f t="shared" si="1"/>
      </c>
      <c r="H23" s="30">
        <f>IF($C23&gt;0,$G23*Instructions!$H$13,"")</f>
      </c>
      <c r="I23" s="39">
        <f t="shared" si="2"/>
      </c>
      <c r="J23" s="38">
        <f t="shared" si="3"/>
      </c>
      <c r="K23" s="30">
        <f t="shared" si="4"/>
      </c>
      <c r="L23" s="39">
        <f t="shared" si="5"/>
      </c>
      <c r="M23" s="35">
        <v>800</v>
      </c>
      <c r="N23" s="7">
        <v>800</v>
      </c>
      <c r="O23" s="44">
        <f t="shared" si="0"/>
      </c>
    </row>
    <row r="24" spans="1:15" ht="12.75">
      <c r="A24" s="43" t="s">
        <v>34</v>
      </c>
      <c r="B24" s="6">
        <v>0</v>
      </c>
      <c r="C24" s="6">
        <v>0</v>
      </c>
      <c r="D24" s="16">
        <v>40.009</v>
      </c>
      <c r="E24" s="16">
        <f>D24*Instructions!$B$41</f>
        <v>9.767455399061033</v>
      </c>
      <c r="F24" s="33">
        <v>17</v>
      </c>
      <c r="G24" s="38">
        <f t="shared" si="1"/>
      </c>
      <c r="H24" s="30">
        <f>IF($C24&gt;0,$G24*Instructions!$H$13,"")</f>
      </c>
      <c r="I24" s="39">
        <f t="shared" si="2"/>
      </c>
      <c r="J24" s="38">
        <f t="shared" si="3"/>
      </c>
      <c r="K24" s="30">
        <f t="shared" si="4"/>
      </c>
      <c r="L24" s="39">
        <f t="shared" si="5"/>
      </c>
      <c r="M24" s="35">
        <v>800</v>
      </c>
      <c r="N24" s="7">
        <v>800</v>
      </c>
      <c r="O24" s="44">
        <f t="shared" si="0"/>
      </c>
    </row>
    <row r="25" spans="1:15" ht="12.75">
      <c r="A25" s="43" t="s">
        <v>35</v>
      </c>
      <c r="B25" s="6">
        <v>0</v>
      </c>
      <c r="C25" s="6">
        <v>0</v>
      </c>
      <c r="D25" s="16">
        <v>66.064</v>
      </c>
      <c r="E25" s="16">
        <f>D25*Instructions!$B$41</f>
        <v>16.128300469483566</v>
      </c>
      <c r="F25" s="33">
        <v>17</v>
      </c>
      <c r="G25" s="38">
        <f t="shared" si="1"/>
      </c>
      <c r="H25" s="30">
        <f>IF($C25&gt;0,$G25*Instructions!$H$13,"")</f>
      </c>
      <c r="I25" s="39">
        <f t="shared" si="2"/>
      </c>
      <c r="J25" s="38">
        <f t="shared" si="3"/>
      </c>
      <c r="K25" s="30">
        <f t="shared" si="4"/>
      </c>
      <c r="L25" s="39">
        <f t="shared" si="5"/>
      </c>
      <c r="M25" s="35">
        <v>300</v>
      </c>
      <c r="N25" s="7">
        <v>300</v>
      </c>
      <c r="O25" s="44">
        <f t="shared" si="0"/>
      </c>
    </row>
    <row r="26" spans="1:15" ht="12.75">
      <c r="A26" s="43" t="s">
        <v>36</v>
      </c>
      <c r="B26" s="6">
        <v>0</v>
      </c>
      <c r="C26" s="6">
        <v>0</v>
      </c>
      <c r="D26" s="16">
        <v>96.739</v>
      </c>
      <c r="E26" s="16">
        <f>D26*Instructions!$B$41</f>
        <v>23.617032863849765</v>
      </c>
      <c r="F26" s="33">
        <v>17</v>
      </c>
      <c r="G26" s="38">
        <f t="shared" si="1"/>
      </c>
      <c r="H26" s="30">
        <f>IF($C26&gt;0,$G26*Instructions!$H$13,"")</f>
      </c>
      <c r="I26" s="39">
        <f t="shared" si="2"/>
      </c>
      <c r="J26" s="38">
        <f t="shared" si="3"/>
      </c>
      <c r="K26" s="30">
        <f t="shared" si="4"/>
      </c>
      <c r="L26" s="39">
        <f t="shared" si="5"/>
      </c>
      <c r="M26" s="35">
        <v>300</v>
      </c>
      <c r="N26" s="7">
        <v>300</v>
      </c>
      <c r="O26" s="44">
        <f t="shared" si="0"/>
      </c>
    </row>
    <row r="27" spans="1:15" ht="12.75">
      <c r="A27" s="43" t="s">
        <v>37</v>
      </c>
      <c r="B27" s="6">
        <v>0</v>
      </c>
      <c r="C27" s="6">
        <v>0</v>
      </c>
      <c r="D27" s="16">
        <v>55.71</v>
      </c>
      <c r="E27" s="16">
        <f>D27*Instructions!$B$41</f>
        <v>13.60056338028169</v>
      </c>
      <c r="F27" s="33">
        <v>17</v>
      </c>
      <c r="G27" s="38">
        <f t="shared" si="1"/>
      </c>
      <c r="H27" s="30">
        <f>IF($C27&gt;0,$G27*Instructions!$H$13,"")</f>
      </c>
      <c r="I27" s="39">
        <f t="shared" si="2"/>
      </c>
      <c r="J27" s="38">
        <f t="shared" si="3"/>
      </c>
      <c r="K27" s="30">
        <f t="shared" si="4"/>
      </c>
      <c r="L27" s="39">
        <f t="shared" si="5"/>
      </c>
      <c r="M27" s="35">
        <v>300</v>
      </c>
      <c r="N27" s="7">
        <v>300</v>
      </c>
      <c r="O27" s="44">
        <f t="shared" si="0"/>
      </c>
    </row>
    <row r="28" spans="1:15" ht="12.75">
      <c r="A28" s="43" t="s">
        <v>170</v>
      </c>
      <c r="B28" s="6">
        <v>0</v>
      </c>
      <c r="C28" s="6">
        <v>0</v>
      </c>
      <c r="D28" s="16">
        <v>71.564</v>
      </c>
      <c r="E28" s="16">
        <f>D28*Instructions!$B$41</f>
        <v>17.471023474178402</v>
      </c>
      <c r="F28" s="33">
        <v>17</v>
      </c>
      <c r="G28" s="38">
        <f t="shared" si="1"/>
      </c>
      <c r="H28" s="30">
        <f>IF($C28&gt;0,$G28*Instructions!$H$13,"")</f>
      </c>
      <c r="I28" s="39">
        <f t="shared" si="2"/>
      </c>
      <c r="J28" s="38">
        <f t="shared" si="3"/>
      </c>
      <c r="K28" s="30">
        <f t="shared" si="4"/>
      </c>
      <c r="L28" s="39">
        <f t="shared" si="5"/>
      </c>
      <c r="M28" s="35">
        <v>1200</v>
      </c>
      <c r="N28" s="7">
        <v>1200</v>
      </c>
      <c r="O28" s="44">
        <f t="shared" si="0"/>
      </c>
    </row>
    <row r="29" spans="1:15" ht="12.75">
      <c r="A29" s="43" t="s">
        <v>171</v>
      </c>
      <c r="B29" s="6">
        <v>0</v>
      </c>
      <c r="C29" s="6">
        <v>0</v>
      </c>
      <c r="D29" s="16">
        <v>98.441</v>
      </c>
      <c r="E29" s="16">
        <f>D29*Instructions!$B$41</f>
        <v>24.03254460093897</v>
      </c>
      <c r="F29" s="33">
        <v>17</v>
      </c>
      <c r="G29" s="38">
        <f t="shared" si="1"/>
      </c>
      <c r="H29" s="30">
        <f>IF($C29&gt;0,$G29*Instructions!$H$13,"")</f>
      </c>
      <c r="I29" s="39">
        <f t="shared" si="2"/>
      </c>
      <c r="J29" s="38">
        <f t="shared" si="3"/>
      </c>
      <c r="K29" s="30">
        <f t="shared" si="4"/>
      </c>
      <c r="L29" s="39">
        <f t="shared" si="5"/>
      </c>
      <c r="M29" s="35">
        <v>1200</v>
      </c>
      <c r="N29" s="7">
        <v>1200</v>
      </c>
      <c r="O29" s="44">
        <f t="shared" si="0"/>
      </c>
    </row>
    <row r="30" spans="1:15" ht="12.75">
      <c r="A30" s="43" t="s">
        <v>172</v>
      </c>
      <c r="B30" s="6">
        <v>0</v>
      </c>
      <c r="C30" s="6">
        <v>0</v>
      </c>
      <c r="D30" s="16">
        <v>83.009</v>
      </c>
      <c r="E30" s="16">
        <f>D30*Instructions!$B$41</f>
        <v>20.26510798122066</v>
      </c>
      <c r="F30" s="33">
        <v>17</v>
      </c>
      <c r="G30" s="38">
        <f t="shared" si="1"/>
      </c>
      <c r="H30" s="30">
        <f>IF($C30&gt;0,$G30*Instructions!$H$13,"")</f>
      </c>
      <c r="I30" s="39">
        <f t="shared" si="2"/>
      </c>
      <c r="J30" s="38">
        <f t="shared" si="3"/>
      </c>
      <c r="K30" s="30">
        <f t="shared" si="4"/>
      </c>
      <c r="L30" s="39">
        <f t="shared" si="5"/>
      </c>
      <c r="M30" s="35">
        <v>1200</v>
      </c>
      <c r="N30" s="7">
        <v>1200</v>
      </c>
      <c r="O30" s="44">
        <f t="shared" si="0"/>
      </c>
    </row>
    <row r="31" spans="1:15" ht="12.75">
      <c r="A31" s="43" t="s">
        <v>175</v>
      </c>
      <c r="B31" s="6">
        <v>0</v>
      </c>
      <c r="C31" s="6">
        <v>0</v>
      </c>
      <c r="D31" s="16">
        <v>84.796</v>
      </c>
      <c r="E31" s="16">
        <f>D31*Instructions!$B$41</f>
        <v>20.70137089201878</v>
      </c>
      <c r="F31" s="33">
        <v>17</v>
      </c>
      <c r="G31" s="38">
        <f t="shared" si="1"/>
      </c>
      <c r="H31" s="30">
        <f>IF($C31&gt;0,$G31*Instructions!$H$13,"")</f>
      </c>
      <c r="I31" s="39">
        <f t="shared" si="2"/>
      </c>
      <c r="J31" s="38">
        <f t="shared" si="3"/>
      </c>
      <c r="K31" s="30">
        <f t="shared" si="4"/>
      </c>
      <c r="L31" s="39">
        <f t="shared" si="5"/>
      </c>
      <c r="M31" s="35">
        <v>1200</v>
      </c>
      <c r="N31" s="7">
        <v>1200</v>
      </c>
      <c r="O31" s="44">
        <f t="shared" si="0"/>
      </c>
    </row>
    <row r="32" spans="1:15" ht="12.75">
      <c r="A32" s="43" t="s">
        <v>174</v>
      </c>
      <c r="B32" s="6">
        <v>0</v>
      </c>
      <c r="C32" s="6">
        <v>0</v>
      </c>
      <c r="D32" s="16">
        <v>106.805</v>
      </c>
      <c r="E32" s="16">
        <f>D32*Instructions!$B$41</f>
        <v>26.074460093896715</v>
      </c>
      <c r="F32" s="33">
        <v>17</v>
      </c>
      <c r="G32" s="38">
        <f t="shared" si="1"/>
      </c>
      <c r="H32" s="30">
        <f>IF($C32&gt;0,$G32*Instructions!$H$13,"")</f>
      </c>
      <c r="I32" s="39">
        <f t="shared" si="2"/>
      </c>
      <c r="J32" s="38">
        <f t="shared" si="3"/>
      </c>
      <c r="K32" s="30">
        <f t="shared" si="4"/>
      </c>
      <c r="L32" s="39">
        <f t="shared" si="5"/>
      </c>
      <c r="M32" s="35">
        <v>1200</v>
      </c>
      <c r="N32" s="7">
        <v>1200</v>
      </c>
      <c r="O32" s="44">
        <f t="shared" si="0"/>
      </c>
    </row>
    <row r="33" spans="1:15" ht="12.75">
      <c r="A33" s="43" t="s">
        <v>173</v>
      </c>
      <c r="B33" s="6">
        <v>0</v>
      </c>
      <c r="C33" s="6">
        <v>0</v>
      </c>
      <c r="D33" s="16">
        <v>81.40404000000001</v>
      </c>
      <c r="E33" s="16">
        <f>D33*Instructions!$B$41</f>
        <v>19.87328676056338</v>
      </c>
      <c r="F33" s="33">
        <v>17</v>
      </c>
      <c r="G33" s="38">
        <f>IF($C33&gt;0,$C33*$D33,"")</f>
      </c>
      <c r="H33" s="30">
        <f>IF($C33&gt;0,$G33*Instructions!$H$13,"")</f>
      </c>
      <c r="I33" s="39">
        <f>IF($C33&gt;0,$C33*$E33,"")</f>
      </c>
      <c r="J33" s="38">
        <f>IF($C33&gt;0,$C33*$D33*$F33,"")</f>
      </c>
      <c r="K33" s="30">
        <f t="shared" si="4"/>
      </c>
      <c r="L33" s="39">
        <f>IF($C33&gt;0,$C33*$E33*$F33,"")</f>
      </c>
      <c r="M33" s="35">
        <v>1200</v>
      </c>
      <c r="N33" s="7">
        <v>1200</v>
      </c>
      <c r="O33" s="44">
        <f t="shared" si="0"/>
      </c>
    </row>
    <row r="34" spans="1:15" ht="12.75">
      <c r="A34" s="43" t="s">
        <v>38</v>
      </c>
      <c r="B34" s="6">
        <v>0</v>
      </c>
      <c r="C34" s="6">
        <v>0</v>
      </c>
      <c r="D34" s="16">
        <v>64.92</v>
      </c>
      <c r="E34" s="16">
        <f>D34*Instructions!$B$41</f>
        <v>15.849014084507042</v>
      </c>
      <c r="F34" s="33">
        <v>17</v>
      </c>
      <c r="G34" s="38">
        <f t="shared" si="1"/>
      </c>
      <c r="H34" s="30">
        <f>IF($C34&gt;0,$G34*Instructions!$H$13,"")</f>
      </c>
      <c r="I34" s="39">
        <f t="shared" si="2"/>
      </c>
      <c r="J34" s="38">
        <f t="shared" si="3"/>
      </c>
      <c r="K34" s="30">
        <f t="shared" si="4"/>
      </c>
      <c r="L34" s="39">
        <f t="shared" si="5"/>
      </c>
      <c r="M34" s="35">
        <v>1200</v>
      </c>
      <c r="N34" s="7">
        <v>1200</v>
      </c>
      <c r="O34" s="44">
        <f t="shared" si="0"/>
      </c>
    </row>
    <row r="35" spans="1:15" ht="12.75">
      <c r="A35" s="43" t="s">
        <v>176</v>
      </c>
      <c r="B35" s="6">
        <v>0</v>
      </c>
      <c r="C35" s="6">
        <v>0</v>
      </c>
      <c r="D35" s="16">
        <v>72.70420000000001</v>
      </c>
      <c r="E35" s="16">
        <f>D35*Instructions!$B$41</f>
        <v>17.749382159624417</v>
      </c>
      <c r="F35" s="33">
        <v>17</v>
      </c>
      <c r="G35" s="38">
        <f t="shared" si="1"/>
      </c>
      <c r="H35" s="30">
        <f>IF($C35&gt;0,$G35*Instructions!$H$13,"")</f>
      </c>
      <c r="I35" s="39">
        <f t="shared" si="2"/>
      </c>
      <c r="J35" s="38">
        <f t="shared" si="3"/>
      </c>
      <c r="K35" s="30">
        <f t="shared" si="4"/>
      </c>
      <c r="L35" s="39">
        <f t="shared" si="5"/>
      </c>
      <c r="M35" s="35">
        <v>300</v>
      </c>
      <c r="N35" s="7">
        <v>300</v>
      </c>
      <c r="O35" s="44">
        <f t="shared" si="0"/>
      </c>
    </row>
    <row r="36" spans="1:15" ht="12.75">
      <c r="A36" s="43" t="s">
        <v>177</v>
      </c>
      <c r="B36" s="6">
        <v>0</v>
      </c>
      <c r="C36" s="6">
        <v>0</v>
      </c>
      <c r="D36" s="16">
        <v>33.25068000000002</v>
      </c>
      <c r="E36" s="16">
        <f>D36*Instructions!$B$41</f>
        <v>8.117536901408455</v>
      </c>
      <c r="F36" s="33">
        <v>17</v>
      </c>
      <c r="G36" s="38">
        <f t="shared" si="1"/>
      </c>
      <c r="H36" s="30">
        <f>IF($C36&gt;0,$G36*Instructions!$H$13,"")</f>
      </c>
      <c r="I36" s="39">
        <f t="shared" si="2"/>
      </c>
      <c r="J36" s="38">
        <f t="shared" si="3"/>
      </c>
      <c r="K36" s="30">
        <f t="shared" si="4"/>
      </c>
      <c r="L36" s="39">
        <f t="shared" si="5"/>
      </c>
      <c r="M36" s="35">
        <v>1200</v>
      </c>
      <c r="N36" s="7">
        <v>1200</v>
      </c>
      <c r="O36" s="44">
        <f t="shared" si="0"/>
      </c>
    </row>
    <row r="37" spans="1:15" ht="13.5" thickBot="1">
      <c r="A37" s="45" t="s">
        <v>4</v>
      </c>
      <c r="B37" s="58">
        <f>SUM(B13:B36)</f>
        <v>0</v>
      </c>
      <c r="C37" s="58">
        <f>SUM(C13:C36)</f>
        <v>0</v>
      </c>
      <c r="D37" s="58"/>
      <c r="E37" s="58"/>
      <c r="F37" s="59"/>
      <c r="G37" s="60">
        <f aca="true" t="shared" si="6" ref="G37:L37">SUM(G13:G36)</f>
        <v>0</v>
      </c>
      <c r="H37" s="61">
        <f t="shared" si="6"/>
        <v>0</v>
      </c>
      <c r="I37" s="62">
        <f t="shared" si="6"/>
        <v>0</v>
      </c>
      <c r="J37" s="60">
        <f t="shared" si="6"/>
        <v>0</v>
      </c>
      <c r="K37" s="61">
        <f t="shared" si="6"/>
        <v>0</v>
      </c>
      <c r="L37" s="62">
        <f t="shared" si="6"/>
        <v>0</v>
      </c>
      <c r="M37" s="63"/>
      <c r="N37" s="58"/>
      <c r="O37" s="62"/>
    </row>
  </sheetData>
  <sheetProtection/>
  <mergeCells count="5">
    <mergeCell ref="M11:N11"/>
    <mergeCell ref="B11:C11"/>
    <mergeCell ref="D11:E11"/>
    <mergeCell ref="G11:I11"/>
    <mergeCell ref="J11:L11"/>
  </mergeCells>
  <conditionalFormatting sqref="B13:B36">
    <cfRule type="cellIs" priority="1" dxfId="0" operator="greaterThan" stopIfTrue="1">
      <formula>0</formula>
    </cfRule>
  </conditionalFormatting>
  <conditionalFormatting sqref="C13:C36">
    <cfRule type="expression" priority="2" dxfId="0" stopIfTrue="1">
      <formula>$B13&gt;0</formula>
    </cfRule>
  </conditionalFormatting>
  <dataValidations count="2">
    <dataValidation type="whole" operator="greaterThanOrEqual" allowBlank="1" showInputMessage="1" showErrorMessage="1" prompt="Enter the total number of items that are part of this procurement." errorTitle="Input Error" error="The value you entered is not valid.&#10;&#10;Acceptable values include whole numbers greater than zero; or greater than or equal to the number of ENERGY STAR qualified units. " sqref="B13:B36">
      <formula1>C13</formula1>
    </dataValidation>
    <dataValidation type="whole" allowBlank="1" showInputMessage="1" showErrorMessage="1" prompt="Enter the number of ENERGY STAR qualified items that are part of this procurement if this cell is highlighted in green." errorTitle="Input Error" error="The value you entered is not valid.&#10;&#10;Acceptable values include whole numbers greater than zero up to the value entered for 'Total Number'." sqref="C13:C36">
      <formula1>0</formula1>
      <formula2>B13</formula2>
    </dataValidation>
  </dataValidations>
  <hyperlinks>
    <hyperlink ref="A3" location="'Commercial &amp; Industrial'!B13" display="Commercial and Industrial Products"/>
    <hyperlink ref="A2" location="Instructions!C5" display="Instructions"/>
    <hyperlink ref="A4" location="'Lighting &amp; Signage'!B13" display="Lighting and Signage"/>
    <hyperlink ref="A5" location="'Heating, Cooling &amp; Ventilation'!B13" display="Heating, Cooling and Ventilation"/>
    <hyperlink ref="A6" location="'Home Appliances'!B13" display="Home Appliances"/>
    <hyperlink ref="A7" location="'Consumer Electronics'!B13" display="Consumer Electronics"/>
    <hyperlink ref="A8" location="'Office Equipment'!B13" display="Office Equipment"/>
    <hyperlink ref="A9" location="'Summary &amp; Analysis'!A1" display="Summary &amp; Analysis"/>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7">
    <tabColor indexed="41"/>
  </sheetPr>
  <dimension ref="A1:O21"/>
  <sheetViews>
    <sheetView showGridLines="0" zoomScalePageLayoutView="0" workbookViewId="0" topLeftCell="A1">
      <selection activeCell="A1" sqref="A1"/>
    </sheetView>
  </sheetViews>
  <sheetFormatPr defaultColWidth="8.8515625" defaultRowHeight="12.75"/>
  <cols>
    <col min="1" max="1" width="32.7109375" style="13" customWidth="1"/>
    <col min="2" max="3" width="13.7109375" style="13" customWidth="1"/>
    <col min="4" max="5" width="13.7109375" style="13" hidden="1" customWidth="1"/>
    <col min="6" max="6" width="13.7109375" style="13" customWidth="1"/>
    <col min="7" max="12" width="12.7109375" style="13" customWidth="1"/>
    <col min="13" max="14" width="12.7109375" style="13" hidden="1" customWidth="1"/>
    <col min="15" max="16384" width="8.8515625" style="13" customWidth="1"/>
  </cols>
  <sheetData>
    <row r="1" ht="25.5">
      <c r="A1" s="4" t="s">
        <v>54</v>
      </c>
    </row>
    <row r="2" ht="12.75">
      <c r="A2" s="3" t="s">
        <v>56</v>
      </c>
    </row>
    <row r="3" ht="12.75">
      <c r="A3" s="2" t="s">
        <v>0</v>
      </c>
    </row>
    <row r="4" ht="12.75">
      <c r="A4" s="5" t="s">
        <v>1</v>
      </c>
    </row>
    <row r="5" ht="12.75">
      <c r="A5" s="2" t="s">
        <v>2</v>
      </c>
    </row>
    <row r="6" ht="12.75">
      <c r="A6" s="2" t="s">
        <v>24</v>
      </c>
    </row>
    <row r="7" ht="12.75">
      <c r="A7" s="2" t="s">
        <v>39</v>
      </c>
    </row>
    <row r="8" ht="12.75">
      <c r="A8" s="2" t="s">
        <v>48</v>
      </c>
    </row>
    <row r="9" ht="13.5" thickBot="1">
      <c r="A9" s="10" t="s">
        <v>55</v>
      </c>
    </row>
    <row r="10" ht="13.5" thickBot="1"/>
    <row r="11" spans="1:15" ht="39" thickBot="1">
      <c r="A11" s="40" t="s">
        <v>5</v>
      </c>
      <c r="B11" s="161" t="s">
        <v>57</v>
      </c>
      <c r="C11" s="162"/>
      <c r="D11" s="161" t="s">
        <v>134</v>
      </c>
      <c r="E11" s="162"/>
      <c r="F11" s="49" t="s">
        <v>61</v>
      </c>
      <c r="G11" s="163" t="s">
        <v>132</v>
      </c>
      <c r="H11" s="164"/>
      <c r="I11" s="165"/>
      <c r="J11" s="163" t="s">
        <v>133</v>
      </c>
      <c r="K11" s="164"/>
      <c r="L11" s="165"/>
      <c r="M11" s="161" t="s">
        <v>246</v>
      </c>
      <c r="N11" s="162"/>
      <c r="O11" s="41" t="s">
        <v>135</v>
      </c>
    </row>
    <row r="12" spans="1:15" ht="51">
      <c r="A12" s="42" t="s">
        <v>39</v>
      </c>
      <c r="B12" s="8" t="s">
        <v>58</v>
      </c>
      <c r="C12" s="9" t="s">
        <v>63</v>
      </c>
      <c r="D12" s="8" t="s">
        <v>59</v>
      </c>
      <c r="E12" s="8" t="s">
        <v>60</v>
      </c>
      <c r="F12" s="32" t="s">
        <v>62</v>
      </c>
      <c r="G12" s="46" t="s">
        <v>59</v>
      </c>
      <c r="H12" s="47" t="s">
        <v>123</v>
      </c>
      <c r="I12" s="48" t="s">
        <v>60</v>
      </c>
      <c r="J12" s="46" t="s">
        <v>59</v>
      </c>
      <c r="K12" s="47" t="s">
        <v>123</v>
      </c>
      <c r="L12" s="48" t="s">
        <v>60</v>
      </c>
      <c r="M12" s="145" t="s">
        <v>247</v>
      </c>
      <c r="N12" s="9" t="s">
        <v>248</v>
      </c>
      <c r="O12" s="37" t="s">
        <v>62</v>
      </c>
    </row>
    <row r="13" spans="1:15" ht="12.75">
      <c r="A13" s="43" t="s">
        <v>40</v>
      </c>
      <c r="B13" s="6">
        <v>0</v>
      </c>
      <c r="C13" s="6">
        <v>0</v>
      </c>
      <c r="D13" s="16">
        <v>21.024</v>
      </c>
      <c r="E13" s="16">
        <f>D13*Instructions!$B$41</f>
        <v>5.13261971830986</v>
      </c>
      <c r="F13" s="33">
        <v>7</v>
      </c>
      <c r="G13" s="38">
        <f>IF($C13&gt;0,$C13*$D13,"")</f>
      </c>
      <c r="H13" s="30">
        <f>IF($C13&gt;0,$G13*Instructions!$H$13,"")</f>
      </c>
      <c r="I13" s="39">
        <f>IF($C13&gt;0,$C13*$E13,"")</f>
      </c>
      <c r="J13" s="38">
        <f>IF($C13&gt;0,$C13*$D13*$F13,"")</f>
      </c>
      <c r="K13" s="30">
        <f>IF($C13&gt;0,PV(0.075,F13,-H13,,0),"")</f>
      </c>
      <c r="L13" s="39">
        <f>IF($C13&gt;0,$C13*$E13*$F13,"")</f>
      </c>
      <c r="M13" s="35">
        <v>190</v>
      </c>
      <c r="N13" s="7">
        <v>190</v>
      </c>
      <c r="O13" s="44">
        <f aca="true" t="shared" si="0" ref="O13:O20">IF($H13=0,"Never",(IF($C13&gt;0,IF($C13*($M13-$N13)-$K13&gt;0,"Never",$C13*($M13-$N13)/$H13),"")))</f>
      </c>
    </row>
    <row r="14" spans="1:15" ht="12.75">
      <c r="A14" s="43" t="s">
        <v>41</v>
      </c>
      <c r="B14" s="6">
        <v>0</v>
      </c>
      <c r="C14" s="6">
        <v>0</v>
      </c>
      <c r="D14" s="16">
        <v>24.528</v>
      </c>
      <c r="E14" s="16">
        <f>D14*Instructions!$B$41</f>
        <v>5.988056338028168</v>
      </c>
      <c r="F14" s="33">
        <v>7</v>
      </c>
      <c r="G14" s="38">
        <f aca="true" t="shared" si="1" ref="G14:G20">IF($C14&gt;0,$C14*$D14,"")</f>
      </c>
      <c r="H14" s="30">
        <f>IF($C14&gt;0,$G14*Instructions!$H$13,"")</f>
      </c>
      <c r="I14" s="39">
        <f aca="true" t="shared" si="2" ref="I14:I20">IF($C14&gt;0,$C14*$E14,"")</f>
      </c>
      <c r="J14" s="38">
        <f aca="true" t="shared" si="3" ref="J14:J20">IF($C14&gt;0,$C14*$D14*$F14,"")</f>
      </c>
      <c r="K14" s="30">
        <f aca="true" t="shared" si="4" ref="K14:K20">IF($C14&gt;0,PV(0.075,F14,-H14,,0),"")</f>
      </c>
      <c r="L14" s="39">
        <f aca="true" t="shared" si="5" ref="L14:L20">IF($C14&gt;0,$C14*$E14*$F14,"")</f>
      </c>
      <c r="M14" s="35">
        <v>150</v>
      </c>
      <c r="N14" s="7">
        <v>150</v>
      </c>
      <c r="O14" s="44">
        <f t="shared" si="0"/>
      </c>
    </row>
    <row r="15" spans="1:15" ht="12.75">
      <c r="A15" s="43" t="s">
        <v>42</v>
      </c>
      <c r="B15" s="6">
        <v>0</v>
      </c>
      <c r="C15" s="6">
        <v>0</v>
      </c>
      <c r="D15" s="16">
        <v>31.536</v>
      </c>
      <c r="E15" s="16">
        <f>D15*Instructions!$B$41</f>
        <v>7.6989295774647895</v>
      </c>
      <c r="F15" s="33">
        <v>7</v>
      </c>
      <c r="G15" s="38">
        <f t="shared" si="1"/>
      </c>
      <c r="H15" s="30">
        <f>IF($C15&gt;0,$G15*Instructions!$H$13,"")</f>
      </c>
      <c r="I15" s="39">
        <f t="shared" si="2"/>
      </c>
      <c r="J15" s="38">
        <f t="shared" si="3"/>
      </c>
      <c r="K15" s="30">
        <f t="shared" si="4"/>
      </c>
      <c r="L15" s="39">
        <f t="shared" si="5"/>
      </c>
      <c r="M15" s="35">
        <v>150</v>
      </c>
      <c r="N15" s="7">
        <v>150</v>
      </c>
      <c r="O15" s="44">
        <f t="shared" si="0"/>
      </c>
    </row>
    <row r="16" spans="1:15" ht="12.75">
      <c r="A16" s="43" t="s">
        <v>43</v>
      </c>
      <c r="B16" s="6">
        <v>0</v>
      </c>
      <c r="C16" s="6">
        <v>0</v>
      </c>
      <c r="D16" s="16">
        <v>21.910950000000014</v>
      </c>
      <c r="E16" s="16">
        <f>D16*Instructions!$B$41</f>
        <v>5.34915211267606</v>
      </c>
      <c r="F16" s="33">
        <v>7</v>
      </c>
      <c r="G16" s="38">
        <f t="shared" si="1"/>
      </c>
      <c r="H16" s="30">
        <f>IF($C16&gt;0,$G16*Instructions!$H$13,"")</f>
      </c>
      <c r="I16" s="39">
        <f t="shared" si="2"/>
      </c>
      <c r="J16" s="38">
        <f t="shared" si="3"/>
      </c>
      <c r="K16" s="30">
        <f t="shared" si="4"/>
      </c>
      <c r="L16" s="39">
        <f t="shared" si="5"/>
      </c>
      <c r="M16" s="35">
        <v>2000</v>
      </c>
      <c r="N16" s="7">
        <v>2000</v>
      </c>
      <c r="O16" s="44">
        <f t="shared" si="0"/>
      </c>
    </row>
    <row r="17" spans="1:15" ht="12.75">
      <c r="A17" s="43" t="s">
        <v>44</v>
      </c>
      <c r="B17" s="6">
        <v>0</v>
      </c>
      <c r="C17" s="6">
        <v>0</v>
      </c>
      <c r="D17" s="16">
        <v>8.76</v>
      </c>
      <c r="E17" s="16">
        <f>D17*Instructions!$B$41</f>
        <v>2.1385915492957746</v>
      </c>
      <c r="F17" s="33">
        <v>7</v>
      </c>
      <c r="G17" s="38">
        <f t="shared" si="1"/>
      </c>
      <c r="H17" s="30">
        <f>IF($C17&gt;0,$G17*Instructions!$H$13,"")</f>
      </c>
      <c r="I17" s="39">
        <f t="shared" si="2"/>
      </c>
      <c r="J17" s="38">
        <f t="shared" si="3"/>
      </c>
      <c r="K17" s="30">
        <f t="shared" si="4"/>
      </c>
      <c r="L17" s="39">
        <f t="shared" si="5"/>
      </c>
      <c r="M17" s="35">
        <v>300</v>
      </c>
      <c r="N17" s="7">
        <v>300</v>
      </c>
      <c r="O17" s="44">
        <f t="shared" si="0"/>
      </c>
    </row>
    <row r="18" spans="1:15" ht="12.75">
      <c r="A18" s="43" t="s">
        <v>45</v>
      </c>
      <c r="B18" s="6">
        <v>0</v>
      </c>
      <c r="C18" s="6">
        <v>0</v>
      </c>
      <c r="D18" s="16">
        <v>42.924</v>
      </c>
      <c r="E18" s="16">
        <f>D18*Instructions!$B$41</f>
        <v>10.479098591549295</v>
      </c>
      <c r="F18" s="33">
        <v>11</v>
      </c>
      <c r="G18" s="38">
        <f t="shared" si="1"/>
      </c>
      <c r="H18" s="30">
        <f>IF($C18&gt;0,$G18*Instructions!$H$13,"")</f>
      </c>
      <c r="I18" s="39">
        <f t="shared" si="2"/>
      </c>
      <c r="J18" s="38">
        <f t="shared" si="3"/>
      </c>
      <c r="K18" s="30">
        <f t="shared" si="4"/>
      </c>
      <c r="L18" s="39">
        <f t="shared" si="5"/>
      </c>
      <c r="M18" s="35">
        <v>550</v>
      </c>
      <c r="N18" s="7">
        <v>550</v>
      </c>
      <c r="O18" s="44">
        <f t="shared" si="0"/>
      </c>
    </row>
    <row r="19" spans="1:15" ht="12.75">
      <c r="A19" s="43" t="s">
        <v>46</v>
      </c>
      <c r="B19" s="6">
        <v>0</v>
      </c>
      <c r="C19" s="6">
        <v>0</v>
      </c>
      <c r="D19" s="16">
        <v>41.461</v>
      </c>
      <c r="E19" s="16">
        <f>D19*Instructions!$B$41</f>
        <v>10.12193427230047</v>
      </c>
      <c r="F19" s="33">
        <v>11</v>
      </c>
      <c r="G19" s="38">
        <f t="shared" si="1"/>
      </c>
      <c r="H19" s="30">
        <f>IF($C19&gt;0,$G19*Instructions!$H$13,"")</f>
      </c>
      <c r="I19" s="39">
        <f t="shared" si="2"/>
      </c>
      <c r="J19" s="38">
        <f t="shared" si="3"/>
      </c>
      <c r="K19" s="30">
        <f t="shared" si="4"/>
      </c>
      <c r="L19" s="39">
        <f t="shared" si="5"/>
      </c>
      <c r="M19" s="35">
        <v>250</v>
      </c>
      <c r="N19" s="7">
        <v>250</v>
      </c>
      <c r="O19" s="44">
        <f t="shared" si="0"/>
      </c>
    </row>
    <row r="20" spans="1:15" ht="12.75">
      <c r="A20" s="43" t="s">
        <v>47</v>
      </c>
      <c r="B20" s="6">
        <v>0</v>
      </c>
      <c r="C20" s="6">
        <v>0</v>
      </c>
      <c r="D20" s="16">
        <v>41.344</v>
      </c>
      <c r="E20" s="16">
        <f>D20*Instructions!$B$41</f>
        <v>10.093370892018779</v>
      </c>
      <c r="F20" s="33">
        <v>11</v>
      </c>
      <c r="G20" s="38">
        <f t="shared" si="1"/>
      </c>
      <c r="H20" s="30">
        <f>IF($C20&gt;0,$G20*Instructions!$H$13,"")</f>
      </c>
      <c r="I20" s="39">
        <f t="shared" si="2"/>
      </c>
      <c r="J20" s="38">
        <f t="shared" si="3"/>
      </c>
      <c r="K20" s="30">
        <f t="shared" si="4"/>
      </c>
      <c r="L20" s="39">
        <f t="shared" si="5"/>
      </c>
      <c r="M20" s="35">
        <v>125</v>
      </c>
      <c r="N20" s="7">
        <v>125</v>
      </c>
      <c r="O20" s="44">
        <f t="shared" si="0"/>
      </c>
    </row>
    <row r="21" spans="1:15" ht="13.5" thickBot="1">
      <c r="A21" s="45" t="s">
        <v>4</v>
      </c>
      <c r="B21" s="58">
        <f>SUM(B13:B20)</f>
        <v>0</v>
      </c>
      <c r="C21" s="58">
        <f>SUM(C13:C20)</f>
        <v>0</v>
      </c>
      <c r="D21" s="58"/>
      <c r="E21" s="58"/>
      <c r="F21" s="59"/>
      <c r="G21" s="60">
        <f aca="true" t="shared" si="6" ref="G21:L21">SUM(G13:G20)</f>
        <v>0</v>
      </c>
      <c r="H21" s="61">
        <f t="shared" si="6"/>
        <v>0</v>
      </c>
      <c r="I21" s="62">
        <f t="shared" si="6"/>
        <v>0</v>
      </c>
      <c r="J21" s="60">
        <f t="shared" si="6"/>
        <v>0</v>
      </c>
      <c r="K21" s="61">
        <f t="shared" si="6"/>
        <v>0</v>
      </c>
      <c r="L21" s="62">
        <f t="shared" si="6"/>
        <v>0</v>
      </c>
      <c r="M21" s="63"/>
      <c r="N21" s="58"/>
      <c r="O21" s="62"/>
    </row>
  </sheetData>
  <sheetProtection/>
  <mergeCells count="5">
    <mergeCell ref="M11:N11"/>
    <mergeCell ref="B11:C11"/>
    <mergeCell ref="D11:E11"/>
    <mergeCell ref="G11:I11"/>
    <mergeCell ref="J11:L11"/>
  </mergeCells>
  <conditionalFormatting sqref="B13:B20">
    <cfRule type="cellIs" priority="1" dxfId="0" operator="greaterThan" stopIfTrue="1">
      <formula>0</formula>
    </cfRule>
  </conditionalFormatting>
  <conditionalFormatting sqref="C13:C20">
    <cfRule type="expression" priority="2" dxfId="0" stopIfTrue="1">
      <formula>$B13&gt;0</formula>
    </cfRule>
  </conditionalFormatting>
  <dataValidations count="2">
    <dataValidation type="whole" allowBlank="1" showInputMessage="1" showErrorMessage="1" prompt="Enter the number of ENERGY STAR qualified items that are part of this procurement if this cell is highlighted in green." errorTitle="Input Error" error="The value you entered is not valid.&#10;&#10;Acceptable values include whole numbers greater than zero up to the value entered for 'Total Number'." sqref="C13:C20">
      <formula1>0</formula1>
      <formula2>B13</formula2>
    </dataValidation>
    <dataValidation type="whole" operator="greaterThanOrEqual" allowBlank="1" showInputMessage="1" showErrorMessage="1" prompt="Enter the total number of items that are part of this procurement." errorTitle="Input Error" error="The value you entered is not valid.&#10;&#10;Acceptable values include whole numbers greater than zero; or greater than or equal to the number of ENERGY STAR qualified units. " sqref="B13:B20">
      <formula1>C13</formula1>
    </dataValidation>
  </dataValidations>
  <hyperlinks>
    <hyperlink ref="A3" location="'Commercial &amp; Industrial'!B13" display="Commercial and Industrial Products"/>
    <hyperlink ref="A2" location="Instructions!C5" display="Instructions"/>
    <hyperlink ref="A4" location="'Lighting &amp; Signage'!B13" display="Lighting and Signage"/>
    <hyperlink ref="A5" location="'Heating, Cooling &amp; Ventilation'!B13" display="Heating, Cooling and Ventilation"/>
    <hyperlink ref="A6" location="'Home Appliances'!B13" display="Home Appliances"/>
    <hyperlink ref="A7" location="'Consumer Electronics'!B13" display="Consumer Electronics"/>
    <hyperlink ref="A8" location="'Office Equipment'!B13" display="Office Equipment"/>
    <hyperlink ref="A9" location="'Summary &amp; Analysis'!A1" display="Summary &amp; Analysis"/>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8">
    <tabColor indexed="41"/>
  </sheetPr>
  <dimension ref="A1:O36"/>
  <sheetViews>
    <sheetView showGridLines="0" zoomScalePageLayoutView="0" workbookViewId="0" topLeftCell="A1">
      <selection activeCell="A1" sqref="A1"/>
    </sheetView>
  </sheetViews>
  <sheetFormatPr defaultColWidth="8.8515625" defaultRowHeight="12.75"/>
  <cols>
    <col min="1" max="1" width="43.57421875" style="13" customWidth="1"/>
    <col min="2" max="3" width="13.7109375" style="13" customWidth="1"/>
    <col min="4" max="5" width="13.7109375" style="13" hidden="1" customWidth="1"/>
    <col min="6" max="6" width="13.7109375" style="13" customWidth="1"/>
    <col min="7" max="12" width="12.7109375" style="13" customWidth="1"/>
    <col min="13" max="14" width="12.7109375" style="13" hidden="1" customWidth="1"/>
    <col min="15" max="16384" width="8.8515625" style="13" customWidth="1"/>
  </cols>
  <sheetData>
    <row r="1" ht="25.5">
      <c r="A1" s="4" t="s">
        <v>54</v>
      </c>
    </row>
    <row r="2" ht="12.75">
      <c r="A2" s="3" t="s">
        <v>56</v>
      </c>
    </row>
    <row r="3" ht="12.75">
      <c r="A3" s="2" t="s">
        <v>0</v>
      </c>
    </row>
    <row r="4" ht="12.75">
      <c r="A4" s="5" t="s">
        <v>1</v>
      </c>
    </row>
    <row r="5" ht="12.75">
      <c r="A5" s="2" t="s">
        <v>2</v>
      </c>
    </row>
    <row r="6" ht="12.75">
      <c r="A6" s="2" t="s">
        <v>24</v>
      </c>
    </row>
    <row r="7" ht="12.75">
      <c r="A7" s="2" t="s">
        <v>39</v>
      </c>
    </row>
    <row r="8" ht="12.75">
      <c r="A8" s="2" t="s">
        <v>48</v>
      </c>
    </row>
    <row r="9" ht="13.5" thickBot="1">
      <c r="A9" s="10" t="s">
        <v>55</v>
      </c>
    </row>
    <row r="10" ht="13.5" thickBot="1"/>
    <row r="11" spans="1:15" ht="39" thickBot="1">
      <c r="A11" s="40" t="s">
        <v>5</v>
      </c>
      <c r="B11" s="161" t="s">
        <v>57</v>
      </c>
      <c r="C11" s="162"/>
      <c r="D11" s="161" t="s">
        <v>134</v>
      </c>
      <c r="E11" s="162"/>
      <c r="F11" s="49" t="s">
        <v>61</v>
      </c>
      <c r="G11" s="163" t="s">
        <v>132</v>
      </c>
      <c r="H11" s="164"/>
      <c r="I11" s="165"/>
      <c r="J11" s="163" t="s">
        <v>133</v>
      </c>
      <c r="K11" s="164"/>
      <c r="L11" s="165"/>
      <c r="M11" s="161" t="s">
        <v>246</v>
      </c>
      <c r="N11" s="162"/>
      <c r="O11" s="41" t="s">
        <v>135</v>
      </c>
    </row>
    <row r="12" spans="1:15" ht="51">
      <c r="A12" s="42" t="s">
        <v>48</v>
      </c>
      <c r="B12" s="8" t="s">
        <v>58</v>
      </c>
      <c r="C12" s="9" t="s">
        <v>63</v>
      </c>
      <c r="D12" s="8" t="s">
        <v>59</v>
      </c>
      <c r="E12" s="8" t="s">
        <v>60</v>
      </c>
      <c r="F12" s="32" t="s">
        <v>62</v>
      </c>
      <c r="G12" s="46" t="s">
        <v>59</v>
      </c>
      <c r="H12" s="47" t="s">
        <v>123</v>
      </c>
      <c r="I12" s="48" t="s">
        <v>60</v>
      </c>
      <c r="J12" s="46" t="s">
        <v>59</v>
      </c>
      <c r="K12" s="47" t="s">
        <v>123</v>
      </c>
      <c r="L12" s="48" t="s">
        <v>60</v>
      </c>
      <c r="M12" s="145" t="s">
        <v>247</v>
      </c>
      <c r="N12" s="9" t="s">
        <v>248</v>
      </c>
      <c r="O12" s="37" t="s">
        <v>62</v>
      </c>
    </row>
    <row r="13" spans="1:15" ht="12.75">
      <c r="A13" s="43" t="s">
        <v>154</v>
      </c>
      <c r="B13" s="6">
        <v>0</v>
      </c>
      <c r="C13" s="6">
        <v>0</v>
      </c>
      <c r="D13" s="16">
        <v>208.151</v>
      </c>
      <c r="E13" s="16">
        <f>D13*Instructions!$B$41</f>
        <v>50.81620657276996</v>
      </c>
      <c r="F13" s="33">
        <v>4</v>
      </c>
      <c r="G13" s="38">
        <f>IF($C13&gt;0,$C13*$D13,"")</f>
      </c>
      <c r="H13" s="30">
        <f>IF($C13&gt;0,$G13*Instructions!$H$13,"")</f>
      </c>
      <c r="I13" s="39">
        <f>IF($C13&gt;0,$C13*$E13,"")</f>
      </c>
      <c r="J13" s="38">
        <f>IF($C13&gt;0,$C13*$D13*$F13,"")</f>
      </c>
      <c r="K13" s="30">
        <f>IF($C13&gt;0,PV(0.075,F13,-H13,,0),"")</f>
      </c>
      <c r="L13" s="39">
        <f>IF($C13&gt;0,$C13*$E13*$F13,"")</f>
      </c>
      <c r="M13" s="35">
        <v>600</v>
      </c>
      <c r="N13" s="7">
        <v>600</v>
      </c>
      <c r="O13" s="44">
        <f>IF($H13=0,"Never",(IF($C13&gt;0,IF($C13*($M13-$N13)-$K13&gt;0,"Never",$C13*($M13-$N13)/$H13),"")))</f>
      </c>
    </row>
    <row r="14" spans="1:15" ht="12.75">
      <c r="A14" s="43" t="s">
        <v>155</v>
      </c>
      <c r="B14" s="6">
        <v>0</v>
      </c>
      <c r="C14" s="6">
        <v>0</v>
      </c>
      <c r="D14" s="16">
        <v>283.382</v>
      </c>
      <c r="E14" s="16">
        <f>D14*Instructions!$B$41</f>
        <v>69.18246009389671</v>
      </c>
      <c r="F14" s="33">
        <v>4</v>
      </c>
      <c r="G14" s="38">
        <f>IF($C14&gt;0,$C14*$D14,"")</f>
      </c>
      <c r="H14" s="30">
        <f>IF($C14&gt;0,$G14*Instructions!$H$13,"")</f>
      </c>
      <c r="I14" s="39">
        <f>IF($C14&gt;0,$C14*$E14,"")</f>
      </c>
      <c r="J14" s="38">
        <f>IF($C14&gt;0,$C14*$D14*$F14,"")</f>
      </c>
      <c r="K14" s="30">
        <f aca="true" t="shared" si="0" ref="K14:K35">IF($C14&gt;0,PV(0.075,F14,-H14,,0),"")</f>
      </c>
      <c r="L14" s="39">
        <f>IF($C14&gt;0,$C14*$E14*$F14,"")</f>
      </c>
      <c r="M14" s="35">
        <v>600</v>
      </c>
      <c r="N14" s="7">
        <v>600</v>
      </c>
      <c r="O14" s="44">
        <f>IF($H14=0,"Never",(IF($C14&gt;0,IF($C14*($M14-$N14)-$K14&gt;0,"Never",$C14*($M14-$N14)/$H14),"")))</f>
      </c>
    </row>
    <row r="15" spans="1:15" ht="12.75">
      <c r="A15" s="43" t="s">
        <v>49</v>
      </c>
      <c r="B15" s="6">
        <v>0</v>
      </c>
      <c r="C15" s="6">
        <v>0</v>
      </c>
      <c r="D15" s="16">
        <v>128.663</v>
      </c>
      <c r="E15" s="16">
        <f>D15*Instructions!$B$41</f>
        <v>31.410685446009392</v>
      </c>
      <c r="F15" s="33">
        <v>5</v>
      </c>
      <c r="G15" s="38">
        <f aca="true" t="shared" si="1" ref="G15:G35">IF($C15&gt;0,$C15*$D15,"")</f>
      </c>
      <c r="H15" s="30">
        <f>IF($C15&gt;0,$G15*Instructions!$H$13,"")</f>
      </c>
      <c r="I15" s="39">
        <f aca="true" t="shared" si="2" ref="I15:I35">IF($C15&gt;0,$C15*$E15,"")</f>
      </c>
      <c r="J15" s="38">
        <f aca="true" t="shared" si="3" ref="J15:J35">IF($C15&gt;0,$C15*$D15*$F15,"")</f>
      </c>
      <c r="K15" s="30">
        <f t="shared" si="0"/>
      </c>
      <c r="L15" s="39">
        <f aca="true" t="shared" si="4" ref="L15:L35">IF($C15&gt;0,$C15*$E15*$F15,"")</f>
      </c>
      <c r="M15" s="35">
        <v>300</v>
      </c>
      <c r="N15" s="7">
        <v>300</v>
      </c>
      <c r="O15" s="44">
        <f>IF($H15=0,"Never",(IF($C15&gt;0,IF($C15*($M15-$N15)-$K15&gt;0,"Never",$C15*($M15-$N15)/$H15),"")))</f>
      </c>
    </row>
    <row r="16" spans="1:15" ht="12.75">
      <c r="A16" s="43" t="s">
        <v>50</v>
      </c>
      <c r="B16" s="6">
        <v>0</v>
      </c>
      <c r="C16" s="6">
        <v>0</v>
      </c>
      <c r="D16" s="16">
        <v>41.58</v>
      </c>
      <c r="E16" s="16">
        <f>D16*Instructions!$B$41</f>
        <v>10.150985915492956</v>
      </c>
      <c r="F16" s="33">
        <v>7</v>
      </c>
      <c r="G16" s="38">
        <f t="shared" si="1"/>
      </c>
      <c r="H16" s="30">
        <f>IF($C16&gt;0,$G16*Instructions!$H$13,"")</f>
      </c>
      <c r="I16" s="39">
        <f t="shared" si="2"/>
      </c>
      <c r="J16" s="38">
        <f t="shared" si="3"/>
      </c>
      <c r="K16" s="30">
        <f t="shared" si="0"/>
      </c>
      <c r="L16" s="39">
        <f t="shared" si="4"/>
      </c>
      <c r="M16" s="35">
        <v>2200</v>
      </c>
      <c r="N16" s="7">
        <v>2200</v>
      </c>
      <c r="O16" s="44">
        <f>IF($H16=0,"Never",(IF($C16&gt;0,IF($C16*($M16-$N16)-$K16&gt;0,"Never",$C16*($M16-$N16)/$H16),"")))</f>
      </c>
    </row>
    <row r="17" spans="1:15" ht="12.75">
      <c r="A17" s="43" t="s">
        <v>156</v>
      </c>
      <c r="B17" s="6">
        <v>0</v>
      </c>
      <c r="C17" s="6">
        <v>0</v>
      </c>
      <c r="D17" s="16">
        <v>0</v>
      </c>
      <c r="E17" s="16">
        <f>D17*Instructions!$B$41</f>
        <v>0</v>
      </c>
      <c r="F17" s="33">
        <v>6</v>
      </c>
      <c r="G17" s="38">
        <f t="shared" si="1"/>
      </c>
      <c r="H17" s="30">
        <f>IF($C17&gt;0,$G17*Instructions!$H$13,"")</f>
      </c>
      <c r="I17" s="39">
        <f t="shared" si="2"/>
      </c>
      <c r="J17" s="38">
        <f t="shared" si="3"/>
      </c>
      <c r="K17" s="30">
        <f t="shared" si="0"/>
      </c>
      <c r="L17" s="39">
        <f t="shared" si="4"/>
      </c>
      <c r="M17" s="35">
        <v>400</v>
      </c>
      <c r="N17" s="7">
        <v>400</v>
      </c>
      <c r="O17" s="44">
        <f>IF($H17=0,"Never",(IF($C17&gt;0,IF($C17*($M17-$N17)-$K17&gt;0,"Never",$C17*($M17-$N17)/$H17),"")))</f>
      </c>
    </row>
    <row r="18" spans="1:15" ht="12.75">
      <c r="A18" s="43" t="s">
        <v>157</v>
      </c>
      <c r="B18" s="6">
        <v>0</v>
      </c>
      <c r="C18" s="6">
        <v>0</v>
      </c>
      <c r="D18" s="16">
        <v>0</v>
      </c>
      <c r="E18" s="16">
        <f>D18*Instructions!$B$41</f>
        <v>0</v>
      </c>
      <c r="F18" s="33">
        <v>6</v>
      </c>
      <c r="G18" s="38">
        <f t="shared" si="1"/>
      </c>
      <c r="H18" s="30">
        <f>IF($C18&gt;0,$G18*Instructions!$H$13,"")</f>
      </c>
      <c r="I18" s="39">
        <f t="shared" si="2"/>
      </c>
      <c r="J18" s="38">
        <f t="shared" si="3"/>
      </c>
      <c r="K18" s="30">
        <f t="shared" si="0"/>
      </c>
      <c r="L18" s="39">
        <f t="shared" si="4"/>
      </c>
      <c r="M18" s="35">
        <v>460</v>
      </c>
      <c r="N18" s="7">
        <v>460</v>
      </c>
      <c r="O18" s="44">
        <f aca="true" t="shared" si="5" ref="O18:O35">IF($H18=0,"Never",(IF($C18&gt;0,IF($C18*($M18-$N18)-$K18&gt;0,"Never",$C18*($M18-$N18)/$H18),"")))</f>
      </c>
    </row>
    <row r="19" spans="1:15" ht="12.75">
      <c r="A19" s="43" t="s">
        <v>158</v>
      </c>
      <c r="B19" s="6">
        <v>0</v>
      </c>
      <c r="C19" s="6">
        <v>0</v>
      </c>
      <c r="D19" s="16">
        <v>74.76</v>
      </c>
      <c r="E19" s="16">
        <f>D19*Instructions!$B$41</f>
        <v>18.251267605633803</v>
      </c>
      <c r="F19" s="33">
        <v>6</v>
      </c>
      <c r="G19" s="38">
        <f t="shared" si="1"/>
      </c>
      <c r="H19" s="30">
        <f>IF($C19&gt;0,$G19*Instructions!$H$13,"")</f>
      </c>
      <c r="I19" s="39">
        <f t="shared" si="2"/>
      </c>
      <c r="J19" s="38">
        <f t="shared" si="3"/>
      </c>
      <c r="K19" s="30">
        <f t="shared" si="0"/>
      </c>
      <c r="L19" s="39">
        <f t="shared" si="4"/>
      </c>
      <c r="M19" s="35">
        <v>600</v>
      </c>
      <c r="N19" s="7">
        <v>600</v>
      </c>
      <c r="O19" s="44">
        <f t="shared" si="5"/>
      </c>
    </row>
    <row r="20" spans="1:15" ht="12.75">
      <c r="A20" s="43" t="s">
        <v>159</v>
      </c>
      <c r="B20" s="6">
        <v>0</v>
      </c>
      <c r="C20" s="6">
        <v>0</v>
      </c>
      <c r="D20" s="16">
        <v>464.188</v>
      </c>
      <c r="E20" s="16">
        <f>D20*Instructions!$B$41</f>
        <v>113.32289201877934</v>
      </c>
      <c r="F20" s="33">
        <v>6</v>
      </c>
      <c r="G20" s="38">
        <f t="shared" si="1"/>
      </c>
      <c r="H20" s="30">
        <f>IF($C20&gt;0,$G20*Instructions!$H$13,"")</f>
      </c>
      <c r="I20" s="39">
        <f t="shared" si="2"/>
      </c>
      <c r="J20" s="38">
        <f t="shared" si="3"/>
      </c>
      <c r="K20" s="30">
        <f t="shared" si="0"/>
      </c>
      <c r="L20" s="39">
        <f t="shared" si="4"/>
      </c>
      <c r="M20" s="35">
        <v>1200</v>
      </c>
      <c r="N20" s="7">
        <v>1200</v>
      </c>
      <c r="O20" s="44">
        <f t="shared" si="5"/>
      </c>
    </row>
    <row r="21" spans="1:15" ht="12.75">
      <c r="A21" s="43" t="s">
        <v>160</v>
      </c>
      <c r="B21" s="6">
        <v>0</v>
      </c>
      <c r="C21" s="6">
        <v>0</v>
      </c>
      <c r="D21" s="16">
        <v>1107.39</v>
      </c>
      <c r="E21" s="16">
        <f>D21*Instructions!$B$41</f>
        <v>270.3487323943662</v>
      </c>
      <c r="F21" s="33">
        <v>6</v>
      </c>
      <c r="G21" s="38">
        <f t="shared" si="1"/>
      </c>
      <c r="H21" s="30">
        <f>IF($C21&gt;0,$G21*Instructions!$H$13,"")</f>
      </c>
      <c r="I21" s="39">
        <f t="shared" si="2"/>
      </c>
      <c r="J21" s="38">
        <f t="shared" si="3"/>
      </c>
      <c r="K21" s="30">
        <f t="shared" si="0"/>
      </c>
      <c r="L21" s="39">
        <f t="shared" si="4"/>
      </c>
      <c r="M21" s="35">
        <v>57500</v>
      </c>
      <c r="N21" s="7">
        <v>57500</v>
      </c>
      <c r="O21" s="44">
        <f t="shared" si="5"/>
      </c>
    </row>
    <row r="22" spans="1:15" ht="12.75">
      <c r="A22" s="43" t="s">
        <v>161</v>
      </c>
      <c r="B22" s="6">
        <v>0</v>
      </c>
      <c r="C22" s="6">
        <v>0</v>
      </c>
      <c r="D22" s="16">
        <v>0</v>
      </c>
      <c r="E22" s="16">
        <f>D22*Instructions!$B$41</f>
        <v>0</v>
      </c>
      <c r="F22" s="33">
        <v>6</v>
      </c>
      <c r="G22" s="38">
        <f t="shared" si="1"/>
      </c>
      <c r="H22" s="30">
        <f>IF($C22&gt;0,$G22*Instructions!$H$13,"")</f>
      </c>
      <c r="I22" s="39">
        <f t="shared" si="2"/>
      </c>
      <c r="J22" s="38">
        <f t="shared" si="3"/>
      </c>
      <c r="K22" s="30">
        <f t="shared" si="0"/>
      </c>
      <c r="L22" s="39">
        <f t="shared" si="4"/>
      </c>
      <c r="M22" s="35">
        <v>575</v>
      </c>
      <c r="N22" s="7">
        <v>575</v>
      </c>
      <c r="O22" s="44">
        <f t="shared" si="5"/>
      </c>
    </row>
    <row r="23" spans="1:15" ht="12.75">
      <c r="A23" s="43" t="s">
        <v>162</v>
      </c>
      <c r="B23" s="6">
        <v>0</v>
      </c>
      <c r="C23" s="6">
        <v>0</v>
      </c>
      <c r="D23" s="16">
        <v>144.342</v>
      </c>
      <c r="E23" s="16">
        <f>D23*Instructions!$B$41</f>
        <v>35.23842253521127</v>
      </c>
      <c r="F23" s="33">
        <v>5</v>
      </c>
      <c r="G23" s="38">
        <f t="shared" si="1"/>
      </c>
      <c r="H23" s="30">
        <f>IF($C23&gt;0,$G23*Instructions!$H$13,"")</f>
      </c>
      <c r="I23" s="39">
        <f t="shared" si="2"/>
      </c>
      <c r="J23" s="38">
        <f t="shared" si="3"/>
      </c>
      <c r="K23" s="30">
        <f t="shared" si="0"/>
      </c>
      <c r="L23" s="39">
        <f t="shared" si="4"/>
      </c>
      <c r="M23" s="35">
        <v>150</v>
      </c>
      <c r="N23" s="7">
        <v>150</v>
      </c>
      <c r="O23" s="44">
        <f t="shared" si="5"/>
      </c>
    </row>
    <row r="24" spans="1:15" ht="12.75">
      <c r="A24" s="43" t="s">
        <v>163</v>
      </c>
      <c r="B24" s="6">
        <v>0</v>
      </c>
      <c r="C24" s="6">
        <v>0</v>
      </c>
      <c r="D24" s="16">
        <v>185.911</v>
      </c>
      <c r="E24" s="16">
        <f>D24*Instructions!$B$41</f>
        <v>45.38672300469484</v>
      </c>
      <c r="F24" s="33">
        <v>5</v>
      </c>
      <c r="G24" s="38">
        <f t="shared" si="1"/>
      </c>
      <c r="H24" s="30">
        <f>IF($C24&gt;0,$G24*Instructions!$H$13,"")</f>
      </c>
      <c r="I24" s="39">
        <f t="shared" si="2"/>
      </c>
      <c r="J24" s="38">
        <f t="shared" si="3"/>
      </c>
      <c r="K24" s="30">
        <f t="shared" si="0"/>
      </c>
      <c r="L24" s="39">
        <f t="shared" si="4"/>
      </c>
      <c r="M24" s="35">
        <v>150</v>
      </c>
      <c r="N24" s="7">
        <v>150</v>
      </c>
      <c r="O24" s="44">
        <f t="shared" si="5"/>
      </c>
    </row>
    <row r="25" spans="1:15" ht="12.75">
      <c r="A25" s="43" t="s">
        <v>165</v>
      </c>
      <c r="B25" s="6">
        <v>0</v>
      </c>
      <c r="C25" s="6">
        <v>0</v>
      </c>
      <c r="D25" s="16">
        <v>171.456</v>
      </c>
      <c r="E25" s="16">
        <f>D25*Instructions!$B$41</f>
        <v>41.857802816901405</v>
      </c>
      <c r="F25" s="33">
        <v>5</v>
      </c>
      <c r="G25" s="38">
        <f t="shared" si="1"/>
      </c>
      <c r="H25" s="30">
        <f>IF($C25&gt;0,$G25*Instructions!$H$13,"")</f>
      </c>
      <c r="I25" s="39">
        <f t="shared" si="2"/>
      </c>
      <c r="J25" s="38">
        <f t="shared" si="3"/>
      </c>
      <c r="K25" s="30">
        <f t="shared" si="0"/>
      </c>
      <c r="L25" s="39">
        <f t="shared" si="4"/>
      </c>
      <c r="M25" s="35">
        <v>400</v>
      </c>
      <c r="N25" s="7">
        <v>400</v>
      </c>
      <c r="O25" s="44">
        <f t="shared" si="5"/>
      </c>
    </row>
    <row r="26" spans="1:15" ht="12.75">
      <c r="A26" s="43" t="s">
        <v>164</v>
      </c>
      <c r="B26" s="6">
        <v>0</v>
      </c>
      <c r="C26" s="6">
        <v>0</v>
      </c>
      <c r="D26" s="16">
        <v>296.856</v>
      </c>
      <c r="E26" s="16">
        <f>D26*Instructions!$B$41</f>
        <v>72.47188732394366</v>
      </c>
      <c r="F26" s="33">
        <v>5</v>
      </c>
      <c r="G26" s="38">
        <f t="shared" si="1"/>
      </c>
      <c r="H26" s="30">
        <f>IF($C26&gt;0,$G26*Instructions!$H$13,"")</f>
      </c>
      <c r="I26" s="39">
        <f t="shared" si="2"/>
      </c>
      <c r="J26" s="38">
        <f t="shared" si="3"/>
      </c>
      <c r="K26" s="30">
        <f t="shared" si="0"/>
      </c>
      <c r="L26" s="39">
        <f t="shared" si="4"/>
      </c>
      <c r="M26" s="35">
        <v>500</v>
      </c>
      <c r="N26" s="7">
        <v>500</v>
      </c>
      <c r="O26" s="44">
        <f t="shared" si="5"/>
      </c>
    </row>
    <row r="27" spans="1:15" ht="12.75">
      <c r="A27" s="43" t="s">
        <v>166</v>
      </c>
      <c r="B27" s="6">
        <v>0</v>
      </c>
      <c r="C27" s="6">
        <v>0</v>
      </c>
      <c r="D27" s="16">
        <v>177.84</v>
      </c>
      <c r="E27" s="16">
        <f>D27*Instructions!$B$41</f>
        <v>43.416338028169015</v>
      </c>
      <c r="F27" s="33">
        <v>5</v>
      </c>
      <c r="G27" s="38">
        <f t="shared" si="1"/>
      </c>
      <c r="H27" s="30">
        <f>IF($C27&gt;0,$G27*Instructions!$H$13,"")</f>
      </c>
      <c r="I27" s="39">
        <f t="shared" si="2"/>
      </c>
      <c r="J27" s="38">
        <f t="shared" si="3"/>
      </c>
      <c r="K27" s="30">
        <f t="shared" si="0"/>
      </c>
      <c r="L27" s="39">
        <f t="shared" si="4"/>
      </c>
      <c r="M27" s="35">
        <v>1200</v>
      </c>
      <c r="N27" s="7">
        <v>1200</v>
      </c>
      <c r="O27" s="44">
        <f t="shared" si="5"/>
      </c>
    </row>
    <row r="28" spans="1:15" ht="12.75">
      <c r="A28" s="43" t="s">
        <v>167</v>
      </c>
      <c r="B28" s="6">
        <v>0</v>
      </c>
      <c r="C28" s="6">
        <v>0</v>
      </c>
      <c r="D28" s="16">
        <v>0</v>
      </c>
      <c r="E28" s="16">
        <f>D28*Instructions!$B$41</f>
        <v>0</v>
      </c>
      <c r="F28" s="33">
        <v>5</v>
      </c>
      <c r="G28" s="38">
        <f t="shared" si="1"/>
      </c>
      <c r="H28" s="30">
        <f>IF($C28&gt;0,$G28*Instructions!$H$13,"")</f>
      </c>
      <c r="I28" s="39">
        <f t="shared" si="2"/>
      </c>
      <c r="J28" s="38">
        <f t="shared" si="3"/>
      </c>
      <c r="K28" s="30">
        <f t="shared" si="0"/>
      </c>
      <c r="L28" s="39">
        <f t="shared" si="4"/>
      </c>
      <c r="M28" s="35">
        <v>230</v>
      </c>
      <c r="N28" s="7">
        <v>230</v>
      </c>
      <c r="O28" s="44">
        <f t="shared" si="5"/>
      </c>
    </row>
    <row r="29" spans="1:15" ht="12.75">
      <c r="A29" s="43" t="s">
        <v>168</v>
      </c>
      <c r="B29" s="6">
        <v>0</v>
      </c>
      <c r="C29" s="6">
        <v>0</v>
      </c>
      <c r="D29" s="16">
        <v>505.658</v>
      </c>
      <c r="E29" s="16">
        <f>D29*Instructions!$B$41</f>
        <v>123.44702347417841</v>
      </c>
      <c r="F29" s="33">
        <v>5</v>
      </c>
      <c r="G29" s="38">
        <f t="shared" si="1"/>
      </c>
      <c r="H29" s="30">
        <f>IF($C29&gt;0,$G29*Instructions!$H$13,"")</f>
      </c>
      <c r="I29" s="39">
        <f t="shared" si="2"/>
      </c>
      <c r="J29" s="38">
        <f t="shared" si="3"/>
      </c>
      <c r="K29" s="30">
        <f t="shared" si="0"/>
      </c>
      <c r="L29" s="39">
        <f t="shared" si="4"/>
      </c>
      <c r="M29" s="35">
        <v>1750</v>
      </c>
      <c r="N29" s="7">
        <v>1750</v>
      </c>
      <c r="O29" s="44">
        <f t="shared" si="5"/>
      </c>
    </row>
    <row r="30" spans="1:15" ht="12.75">
      <c r="A30" s="43" t="s">
        <v>169</v>
      </c>
      <c r="B30" s="6">
        <v>0</v>
      </c>
      <c r="C30" s="6">
        <v>0</v>
      </c>
      <c r="D30" s="16">
        <v>0</v>
      </c>
      <c r="E30" s="16">
        <f>D30*Instructions!$B$41</f>
        <v>0</v>
      </c>
      <c r="F30" s="33">
        <v>5</v>
      </c>
      <c r="G30" s="38">
        <f t="shared" si="1"/>
      </c>
      <c r="H30" s="30">
        <f>IF($C30&gt;0,$G30*Instructions!$H$13,"")</f>
      </c>
      <c r="I30" s="39">
        <f t="shared" si="2"/>
      </c>
      <c r="J30" s="38">
        <f t="shared" si="3"/>
      </c>
      <c r="K30" s="30">
        <f t="shared" si="0"/>
      </c>
      <c r="L30" s="39">
        <f t="shared" si="4"/>
      </c>
      <c r="M30" s="35">
        <v>6800</v>
      </c>
      <c r="N30" s="7">
        <v>6800</v>
      </c>
      <c r="O30" s="44">
        <f t="shared" si="5"/>
      </c>
    </row>
    <row r="31" spans="1:15" ht="12.75">
      <c r="A31" s="43" t="s">
        <v>239</v>
      </c>
      <c r="B31" s="6">
        <v>0</v>
      </c>
      <c r="C31" s="6">
        <v>0</v>
      </c>
      <c r="D31" s="16">
        <v>234.357</v>
      </c>
      <c r="E31" s="16">
        <f>D31*Instructions!$B$41</f>
        <v>57.213915492957746</v>
      </c>
      <c r="F31" s="33">
        <v>6</v>
      </c>
      <c r="G31" s="38">
        <f t="shared" si="1"/>
      </c>
      <c r="H31" s="30">
        <f>IF($C31&gt;0,$G31*Instructions!$H$13,"")</f>
      </c>
      <c r="I31" s="39">
        <f t="shared" si="2"/>
      </c>
      <c r="J31" s="38">
        <f t="shared" si="3"/>
      </c>
      <c r="K31" s="30">
        <f t="shared" si="0"/>
      </c>
      <c r="L31" s="39">
        <f t="shared" si="4"/>
      </c>
      <c r="M31" s="35">
        <v>750</v>
      </c>
      <c r="N31" s="7">
        <v>750</v>
      </c>
      <c r="O31" s="44">
        <f t="shared" si="5"/>
      </c>
    </row>
    <row r="32" spans="1:15" ht="12.75">
      <c r="A32" s="43" t="s">
        <v>240</v>
      </c>
      <c r="B32" s="6">
        <v>0</v>
      </c>
      <c r="C32" s="6">
        <v>0</v>
      </c>
      <c r="D32" s="16">
        <v>236.507</v>
      </c>
      <c r="E32" s="16">
        <f>D32*Instructions!$B$41</f>
        <v>57.73879812206573</v>
      </c>
      <c r="F32" s="33">
        <v>6</v>
      </c>
      <c r="G32" s="38">
        <f t="shared" si="1"/>
      </c>
      <c r="H32" s="30">
        <f>IF($C32&gt;0,$G32*Instructions!$H$13,"")</f>
      </c>
      <c r="I32" s="39">
        <f t="shared" si="2"/>
      </c>
      <c r="J32" s="38">
        <f t="shared" si="3"/>
      </c>
      <c r="K32" s="30">
        <f t="shared" si="0"/>
      </c>
      <c r="L32" s="39">
        <f t="shared" si="4"/>
      </c>
      <c r="M32" s="35">
        <v>7500</v>
      </c>
      <c r="N32" s="7">
        <v>7500</v>
      </c>
      <c r="O32" s="44">
        <f t="shared" si="5"/>
      </c>
    </row>
    <row r="33" spans="1:15" ht="12.75">
      <c r="A33" s="43" t="s">
        <v>241</v>
      </c>
      <c r="B33" s="6">
        <v>0</v>
      </c>
      <c r="C33" s="6">
        <v>0</v>
      </c>
      <c r="D33" s="16">
        <v>102.497</v>
      </c>
      <c r="E33" s="16">
        <f>D33*Instructions!$B$41</f>
        <v>25.02274178403756</v>
      </c>
      <c r="F33" s="33">
        <v>6</v>
      </c>
      <c r="G33" s="38">
        <f t="shared" si="1"/>
      </c>
      <c r="H33" s="30">
        <f>IF($C33&gt;0,$G33*Instructions!$H$13,"")</f>
      </c>
      <c r="I33" s="39">
        <f t="shared" si="2"/>
      </c>
      <c r="J33" s="38">
        <f t="shared" si="3"/>
      </c>
      <c r="K33" s="30">
        <f t="shared" si="0"/>
      </c>
      <c r="L33" s="39">
        <f t="shared" si="4"/>
      </c>
      <c r="M33" s="35">
        <v>33000</v>
      </c>
      <c r="N33" s="7">
        <v>33000</v>
      </c>
      <c r="O33" s="44">
        <f t="shared" si="5"/>
      </c>
    </row>
    <row r="34" spans="1:15" ht="12.75">
      <c r="A34" s="43" t="s">
        <v>51</v>
      </c>
      <c r="B34" s="6">
        <v>0</v>
      </c>
      <c r="C34" s="6">
        <v>0</v>
      </c>
      <c r="D34" s="16">
        <v>52.646</v>
      </c>
      <c r="E34" s="16">
        <f>D34*Instructions!$B$41</f>
        <v>12.852544600938968</v>
      </c>
      <c r="F34" s="33">
        <v>5</v>
      </c>
      <c r="G34" s="38">
        <f t="shared" si="1"/>
      </c>
      <c r="H34" s="30">
        <f>IF($C34&gt;0,$G34*Instructions!$H$13,"")</f>
      </c>
      <c r="I34" s="39">
        <f t="shared" si="2"/>
      </c>
      <c r="J34" s="38">
        <f t="shared" si="3"/>
      </c>
      <c r="K34" s="30">
        <f t="shared" si="0"/>
      </c>
      <c r="L34" s="39">
        <f t="shared" si="4"/>
      </c>
      <c r="M34" s="35">
        <v>1800</v>
      </c>
      <c r="N34" s="7">
        <v>1800</v>
      </c>
      <c r="O34" s="44">
        <f t="shared" si="5"/>
      </c>
    </row>
    <row r="35" spans="1:15" ht="12.75">
      <c r="A35" s="43" t="s">
        <v>52</v>
      </c>
      <c r="B35" s="6">
        <v>0</v>
      </c>
      <c r="C35" s="6">
        <v>0</v>
      </c>
      <c r="D35" s="16">
        <v>150.79</v>
      </c>
      <c r="E35" s="16">
        <f>D35*Instructions!$B$41</f>
        <v>36.81258215962441</v>
      </c>
      <c r="F35" s="33">
        <v>4</v>
      </c>
      <c r="G35" s="38">
        <f t="shared" si="1"/>
      </c>
      <c r="H35" s="30">
        <f>IF($C35&gt;0,$G35*Instructions!$H$13,"")</f>
      </c>
      <c r="I35" s="39">
        <f t="shared" si="2"/>
      </c>
      <c r="J35" s="38">
        <f t="shared" si="3"/>
      </c>
      <c r="K35" s="30">
        <f t="shared" si="0"/>
      </c>
      <c r="L35" s="39">
        <f t="shared" si="4"/>
      </c>
      <c r="M35" s="35">
        <v>150</v>
      </c>
      <c r="N35" s="7">
        <v>150</v>
      </c>
      <c r="O35" s="44">
        <f t="shared" si="5"/>
      </c>
    </row>
    <row r="36" spans="1:15" ht="13.5" thickBot="1">
      <c r="A36" s="45" t="s">
        <v>4</v>
      </c>
      <c r="B36" s="58">
        <f>SUM(B13:B35)</f>
        <v>0</v>
      </c>
      <c r="C36" s="58">
        <f>SUM(C13:C35)</f>
        <v>0</v>
      </c>
      <c r="D36" s="58"/>
      <c r="E36" s="58"/>
      <c r="F36" s="59"/>
      <c r="G36" s="60">
        <f aca="true" t="shared" si="6" ref="G36:L36">SUM(G13:G35)</f>
        <v>0</v>
      </c>
      <c r="H36" s="61">
        <f t="shared" si="6"/>
        <v>0</v>
      </c>
      <c r="I36" s="62">
        <f t="shared" si="6"/>
        <v>0</v>
      </c>
      <c r="J36" s="60">
        <f t="shared" si="6"/>
        <v>0</v>
      </c>
      <c r="K36" s="61">
        <f t="shared" si="6"/>
        <v>0</v>
      </c>
      <c r="L36" s="62">
        <f t="shared" si="6"/>
        <v>0</v>
      </c>
      <c r="M36" s="63"/>
      <c r="N36" s="58"/>
      <c r="O36" s="62"/>
    </row>
  </sheetData>
  <sheetProtection/>
  <mergeCells count="5">
    <mergeCell ref="M11:N11"/>
    <mergeCell ref="B11:C11"/>
    <mergeCell ref="D11:E11"/>
    <mergeCell ref="G11:I11"/>
    <mergeCell ref="J11:L11"/>
  </mergeCells>
  <conditionalFormatting sqref="B13:B35">
    <cfRule type="cellIs" priority="1" dxfId="0" operator="greaterThan" stopIfTrue="1">
      <formula>0</formula>
    </cfRule>
  </conditionalFormatting>
  <conditionalFormatting sqref="C13:C35">
    <cfRule type="expression" priority="2" dxfId="0" stopIfTrue="1">
      <formula>$B13&gt;0</formula>
    </cfRule>
  </conditionalFormatting>
  <dataValidations count="2">
    <dataValidation type="whole" operator="greaterThanOrEqual" allowBlank="1" showInputMessage="1" showErrorMessage="1" prompt="Enter the total number of items that are part of this procurement." errorTitle="Input Error" error="The value you entered is not valid.&#10;&#10;Acceptable values include whole numbers greater than zero; or greater than or equal to the number of ENERGY STAR qualified units. " sqref="B13:B35">
      <formula1>C13</formula1>
    </dataValidation>
    <dataValidation type="whole" allowBlank="1" showInputMessage="1" showErrorMessage="1" prompt="Enter the number of ENERGY STAR qualified items that are part of this procurement if this cell is highlighted in green." errorTitle="Input Error" error="The value you entered is not valid.&#10;&#10;Acceptable values include whole numbers greater than zero up to the value entered for 'Total Number'." sqref="C13:C35">
      <formula1>0</formula1>
      <formula2>B13</formula2>
    </dataValidation>
  </dataValidations>
  <hyperlinks>
    <hyperlink ref="A3" location="'Commercial &amp; Industrial'!B13" display="Commercial and Industrial Products"/>
    <hyperlink ref="A2" location="Instructions!C5" display="Instructions"/>
    <hyperlink ref="A4" location="'Lighting &amp; Signage'!B13" display="Lighting and Signage"/>
    <hyperlink ref="A5" location="'Heating, Cooling &amp; Ventilation'!B13" display="Heating, Cooling and Ventilation"/>
    <hyperlink ref="A6" location="'Home Appliances'!B13" display="Home Appliances"/>
    <hyperlink ref="A7" location="'Consumer Electronics'!B13" display="Consumer Electronics"/>
    <hyperlink ref="A8" location="'Office Equipment'!B13" display="Office Equipment"/>
    <hyperlink ref="A9" location="'Summary &amp; Analysis'!A1" display="Summary &amp; Analysis"/>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
    <tabColor indexed="47"/>
  </sheetPr>
  <dimension ref="A1:J156"/>
  <sheetViews>
    <sheetView showGridLines="0" zoomScalePageLayoutView="0" workbookViewId="0" topLeftCell="A1">
      <selection activeCell="A3" sqref="A3"/>
    </sheetView>
  </sheetViews>
  <sheetFormatPr defaultColWidth="9.140625" defaultRowHeight="12.75"/>
  <cols>
    <col min="1" max="1" width="39.8515625" style="0" customWidth="1"/>
    <col min="2" max="2" width="12.7109375" style="0" customWidth="1"/>
    <col min="3" max="3" width="16.00390625" style="0" customWidth="1"/>
    <col min="4" max="4" width="16.7109375" style="0" customWidth="1"/>
    <col min="5" max="5" width="12.57421875" style="0" customWidth="1"/>
    <col min="6" max="6" width="13.57421875" style="0" customWidth="1"/>
    <col min="7" max="7" width="16.7109375" style="0" customWidth="1"/>
    <col min="8" max="8" width="12.7109375" style="0" customWidth="1"/>
    <col min="9" max="9" width="13.8515625" style="0" customWidth="1"/>
    <col min="10" max="10" width="18.28125" style="0" customWidth="1"/>
  </cols>
  <sheetData>
    <row r="1" ht="26.25" thickBot="1">
      <c r="A1" s="4" t="s">
        <v>54</v>
      </c>
    </row>
    <row r="2" spans="1:5" ht="12.75">
      <c r="A2" s="3" t="s">
        <v>56</v>
      </c>
      <c r="C2" s="169" t="str">
        <f>T(Instructions!C5)</f>
        <v>University of ??????</v>
      </c>
      <c r="D2" s="170"/>
      <c r="E2" s="171"/>
    </row>
    <row r="3" spans="1:5" ht="12.75">
      <c r="A3" s="2" t="s">
        <v>0</v>
      </c>
      <c r="C3" s="172">
        <f>T(Instructions!C6)</f>
      </c>
      <c r="D3" s="173"/>
      <c r="E3" s="174"/>
    </row>
    <row r="4" spans="1:5" ht="12.75">
      <c r="A4" s="5" t="s">
        <v>1</v>
      </c>
      <c r="C4" s="175">
        <f>T(Instructions!C7)</f>
      </c>
      <c r="D4" s="176"/>
      <c r="E4" s="177"/>
    </row>
    <row r="5" spans="1:5" ht="12.75">
      <c r="A5" s="2" t="s">
        <v>2</v>
      </c>
      <c r="C5" s="172">
        <f>T(Instructions!C8)</f>
      </c>
      <c r="D5" s="173"/>
      <c r="E5" s="174"/>
    </row>
    <row r="6" spans="1:5" ht="13.5" thickBot="1">
      <c r="A6" s="2" t="s">
        <v>24</v>
      </c>
      <c r="C6" s="166" t="str">
        <f>T(Instructions!C9)</f>
        <v>info@university.ca</v>
      </c>
      <c r="D6" s="167"/>
      <c r="E6" s="168"/>
    </row>
    <row r="7" ht="12.75">
      <c r="A7" s="2" t="s">
        <v>39</v>
      </c>
    </row>
    <row r="8" spans="1:9" ht="12.75">
      <c r="A8" s="2" t="s">
        <v>48</v>
      </c>
      <c r="C8" t="s">
        <v>143</v>
      </c>
      <c r="D8" s="107">
        <f>Instructions!D13</f>
        <v>0.10926857142857142</v>
      </c>
      <c r="E8" t="s">
        <v>145</v>
      </c>
      <c r="F8" s="200" t="s">
        <v>242</v>
      </c>
      <c r="G8" s="200"/>
      <c r="H8" s="133">
        <f>Instructions!H16</f>
        <v>1.14</v>
      </c>
      <c r="I8" t="s">
        <v>244</v>
      </c>
    </row>
    <row r="9" spans="1:9" ht="13.5" thickBot="1">
      <c r="A9" s="10" t="s">
        <v>55</v>
      </c>
      <c r="C9" t="s">
        <v>144</v>
      </c>
      <c r="D9">
        <f>Instructions!D14</f>
        <v>7.93</v>
      </c>
      <c r="E9" t="s">
        <v>146</v>
      </c>
      <c r="F9" s="200" t="s">
        <v>243</v>
      </c>
      <c r="G9" s="200"/>
      <c r="H9" s="133">
        <f>Instructions!H17</f>
        <v>7</v>
      </c>
      <c r="I9" t="s">
        <v>245</v>
      </c>
    </row>
    <row r="10" spans="3:5" ht="13.5" thickBot="1">
      <c r="C10" t="s">
        <v>250</v>
      </c>
      <c r="D10" s="107">
        <f>Instructions!D15</f>
        <v>0.894</v>
      </c>
      <c r="E10" t="s">
        <v>217</v>
      </c>
    </row>
    <row r="11" spans="1:9" ht="16.5">
      <c r="A11" s="201" t="str">
        <f>"Summary &amp; Analysis of Equipment Procured from "&amp;Instructions!C11&amp;" "&amp;Instructions!D11&amp;" to "&amp;Instructions!F11&amp;" "&amp;Instructions!G11&amp;" and Estimated Annual &amp; Lifetime Savings"</f>
        <v>Summary &amp; Analysis of Equipment Procured from January 2000 to December 2000 and Estimated Annual &amp; Lifetime Savings</v>
      </c>
      <c r="B11" s="202"/>
      <c r="C11" s="202"/>
      <c r="D11" s="202"/>
      <c r="E11" s="202"/>
      <c r="F11" s="202"/>
      <c r="G11" s="202"/>
      <c r="H11" s="202"/>
      <c r="I11" s="203"/>
    </row>
    <row r="12" spans="1:9" ht="26.25" customHeight="1" thickBot="1">
      <c r="A12" s="55" t="s">
        <v>64</v>
      </c>
      <c r="B12" s="204" t="s">
        <v>57</v>
      </c>
      <c r="C12" s="205"/>
      <c r="D12" s="206" t="s">
        <v>132</v>
      </c>
      <c r="E12" s="207"/>
      <c r="F12" s="208"/>
      <c r="G12" s="206" t="s">
        <v>133</v>
      </c>
      <c r="H12" s="207"/>
      <c r="I12" s="209"/>
    </row>
    <row r="13" spans="1:9" ht="38.25">
      <c r="A13" s="36" t="s">
        <v>70</v>
      </c>
      <c r="B13" s="8" t="s">
        <v>58</v>
      </c>
      <c r="C13" s="51" t="s">
        <v>63</v>
      </c>
      <c r="D13" s="46" t="s">
        <v>59</v>
      </c>
      <c r="E13" s="47" t="s">
        <v>123</v>
      </c>
      <c r="F13" s="48" t="s">
        <v>60</v>
      </c>
      <c r="G13" s="46" t="s">
        <v>59</v>
      </c>
      <c r="H13" s="47" t="s">
        <v>123</v>
      </c>
      <c r="I13" s="48" t="s">
        <v>60</v>
      </c>
    </row>
    <row r="14" spans="1:9" ht="12.75">
      <c r="A14" s="56" t="s">
        <v>181</v>
      </c>
      <c r="B14" s="11">
        <f>'Commercial &amp; Industrial'!B33</f>
        <v>0</v>
      </c>
      <c r="C14" s="52">
        <f>'Commercial &amp; Industrial'!C33</f>
        <v>0</v>
      </c>
      <c r="D14" s="53">
        <f>'Commercial &amp; Industrial'!G33</f>
        <v>0</v>
      </c>
      <c r="E14" s="31">
        <f>'Commercial &amp; Industrial'!H33</f>
        <v>0</v>
      </c>
      <c r="F14" s="54">
        <f>'Commercial &amp; Industrial'!I33</f>
        <v>0</v>
      </c>
      <c r="G14" s="53">
        <f>'Commercial &amp; Industrial'!J33</f>
        <v>0</v>
      </c>
      <c r="H14" s="108">
        <f>'Commercial &amp; Industrial'!K33</f>
        <v>0</v>
      </c>
      <c r="I14" s="54">
        <f>'Commercial &amp; Industrial'!L33</f>
        <v>0</v>
      </c>
    </row>
    <row r="15" spans="1:9" ht="12.75">
      <c r="A15" s="56" t="s">
        <v>1</v>
      </c>
      <c r="B15" s="11">
        <f>'Lighting &amp; Signage'!B20</f>
        <v>0</v>
      </c>
      <c r="C15" s="52">
        <f>'Lighting &amp; Signage'!C20</f>
        <v>0</v>
      </c>
      <c r="D15" s="53">
        <f>'Lighting &amp; Signage'!G20</f>
        <v>0</v>
      </c>
      <c r="E15" s="31">
        <f>'Lighting &amp; Signage'!H20</f>
        <v>0</v>
      </c>
      <c r="F15" s="54">
        <f>'Lighting &amp; Signage'!I20</f>
        <v>0</v>
      </c>
      <c r="G15" s="53">
        <f>'Lighting &amp; Signage'!J20</f>
        <v>0</v>
      </c>
      <c r="H15" s="31">
        <f>'Lighting &amp; Signage'!K20</f>
        <v>0</v>
      </c>
      <c r="I15" s="54">
        <f>'Lighting &amp; Signage'!L20</f>
        <v>0</v>
      </c>
    </row>
    <row r="16" spans="1:9" ht="12.75">
      <c r="A16" s="56" t="s">
        <v>68</v>
      </c>
      <c r="B16" s="11">
        <f>'Heating, Cooling &amp; Ventilation'!B52</f>
        <v>0</v>
      </c>
      <c r="C16" s="52">
        <f>'Heating, Cooling &amp; Ventilation'!C52</f>
        <v>0</v>
      </c>
      <c r="D16" s="53">
        <f>'Heating, Cooling &amp; Ventilation'!G52</f>
        <v>0</v>
      </c>
      <c r="E16" s="31">
        <f>'Heating, Cooling &amp; Ventilation'!H52</f>
        <v>0</v>
      </c>
      <c r="F16" s="54">
        <f>'Heating, Cooling &amp; Ventilation'!I52</f>
        <v>0</v>
      </c>
      <c r="G16" s="53">
        <f>'Heating, Cooling &amp; Ventilation'!J52</f>
        <v>0</v>
      </c>
      <c r="H16" s="31">
        <f>'Heating, Cooling &amp; Ventilation'!K52</f>
        <v>0</v>
      </c>
      <c r="I16" s="54">
        <f>'Heating, Cooling &amp; Ventilation'!L52</f>
        <v>0</v>
      </c>
    </row>
    <row r="17" spans="1:9" ht="12.75">
      <c r="A17" s="56" t="s">
        <v>24</v>
      </c>
      <c r="B17" s="11">
        <f>'Home Appliances'!B37</f>
        <v>0</v>
      </c>
      <c r="C17" s="52">
        <f>'Home Appliances'!C37</f>
        <v>0</v>
      </c>
      <c r="D17" s="53">
        <f>'Home Appliances'!G37</f>
        <v>0</v>
      </c>
      <c r="E17" s="31">
        <f>'Home Appliances'!H37</f>
        <v>0</v>
      </c>
      <c r="F17" s="54">
        <f>'Home Appliances'!I37</f>
        <v>0</v>
      </c>
      <c r="G17" s="53">
        <f>'Home Appliances'!J37</f>
        <v>0</v>
      </c>
      <c r="H17" s="31">
        <f>'Home Appliances'!K37</f>
        <v>0</v>
      </c>
      <c r="I17" s="54">
        <f>'Home Appliances'!L37</f>
        <v>0</v>
      </c>
    </row>
    <row r="18" spans="1:9" ht="12.75">
      <c r="A18" s="56" t="s">
        <v>39</v>
      </c>
      <c r="B18" s="11">
        <f>'Consumer Electronics'!B21</f>
        <v>0</v>
      </c>
      <c r="C18" s="52">
        <f>'Consumer Electronics'!C21</f>
        <v>0</v>
      </c>
      <c r="D18" s="53">
        <f>'Consumer Electronics'!G21</f>
        <v>0</v>
      </c>
      <c r="E18" s="31">
        <f>'Consumer Electronics'!H21</f>
        <v>0</v>
      </c>
      <c r="F18" s="54">
        <f>'Consumer Electronics'!I21</f>
        <v>0</v>
      </c>
      <c r="G18" s="53">
        <f>'Consumer Electronics'!J21</f>
        <v>0</v>
      </c>
      <c r="H18" s="31">
        <f>'Consumer Electronics'!K21</f>
        <v>0</v>
      </c>
      <c r="I18" s="54">
        <f>'Consumer Electronics'!L21</f>
        <v>0</v>
      </c>
    </row>
    <row r="19" spans="1:9" ht="13.5" thickBot="1">
      <c r="A19" s="73" t="s">
        <v>48</v>
      </c>
      <c r="B19" s="74">
        <f>'Office Equipment'!B36</f>
        <v>0</v>
      </c>
      <c r="C19" s="75">
        <f>'Office Equipment'!C36</f>
        <v>0</v>
      </c>
      <c r="D19" s="76">
        <f>'Office Equipment'!G36</f>
        <v>0</v>
      </c>
      <c r="E19" s="77">
        <f>'Office Equipment'!H36</f>
        <v>0</v>
      </c>
      <c r="F19" s="78">
        <f>'Office Equipment'!I36</f>
        <v>0</v>
      </c>
      <c r="G19" s="76">
        <f>'Office Equipment'!J36</f>
        <v>0</v>
      </c>
      <c r="H19" s="77">
        <f>'Office Equipment'!K36</f>
        <v>0</v>
      </c>
      <c r="I19" s="78">
        <f>'Office Equipment'!L36</f>
        <v>0</v>
      </c>
    </row>
    <row r="20" spans="1:9" ht="12.75" customHeight="1" thickBot="1">
      <c r="A20" s="83" t="s">
        <v>65</v>
      </c>
      <c r="B20" s="84">
        <f aca="true" t="shared" si="0" ref="B20:I20">SUM(B14:B19)</f>
        <v>0</v>
      </c>
      <c r="C20" s="84">
        <f t="shared" si="0"/>
        <v>0</v>
      </c>
      <c r="D20" s="85">
        <f t="shared" si="0"/>
        <v>0</v>
      </c>
      <c r="E20" s="86">
        <f t="shared" si="0"/>
        <v>0</v>
      </c>
      <c r="F20" s="87">
        <f t="shared" si="0"/>
        <v>0</v>
      </c>
      <c r="G20" s="85">
        <f t="shared" si="0"/>
        <v>0</v>
      </c>
      <c r="H20" s="86">
        <f t="shared" si="0"/>
        <v>0</v>
      </c>
      <c r="I20" s="87">
        <f t="shared" si="0"/>
        <v>0</v>
      </c>
    </row>
    <row r="21" spans="1:9" ht="38.25">
      <c r="A21" s="79" t="s">
        <v>71</v>
      </c>
      <c r="B21" s="80" t="s">
        <v>58</v>
      </c>
      <c r="C21" s="81" t="s">
        <v>63</v>
      </c>
      <c r="D21" s="79" t="s">
        <v>72</v>
      </c>
      <c r="E21" s="80" t="s">
        <v>123</v>
      </c>
      <c r="F21" s="82" t="s">
        <v>60</v>
      </c>
      <c r="G21" s="79" t="s">
        <v>72</v>
      </c>
      <c r="H21" s="80" t="s">
        <v>123</v>
      </c>
      <c r="I21" s="82" t="s">
        <v>60</v>
      </c>
    </row>
    <row r="22" spans="1:9" ht="12.75">
      <c r="A22" s="73" t="s">
        <v>69</v>
      </c>
      <c r="B22" s="74">
        <f>'Heating, Cooling &amp; Ventilation'!B53</f>
        <v>0</v>
      </c>
      <c r="C22" s="75">
        <f>'Heating, Cooling &amp; Ventilation'!C53</f>
        <v>0</v>
      </c>
      <c r="D22" s="76">
        <f>'Heating, Cooling &amp; Ventilation'!G53</f>
        <v>0</v>
      </c>
      <c r="E22" s="77">
        <f>'Heating, Cooling &amp; Ventilation'!H53</f>
        <v>0</v>
      </c>
      <c r="F22" s="78">
        <f>'Heating, Cooling &amp; Ventilation'!I53</f>
        <v>0</v>
      </c>
      <c r="G22" s="76">
        <f>'Heating, Cooling &amp; Ventilation'!J53</f>
        <v>0</v>
      </c>
      <c r="H22" s="77">
        <f>'Heating, Cooling &amp; Ventilation'!K53</f>
        <v>0</v>
      </c>
      <c r="I22" s="78">
        <f>'Heating, Cooling &amp; Ventilation'!L53</f>
        <v>0</v>
      </c>
    </row>
    <row r="23" spans="1:9" ht="13.5" thickBot="1">
      <c r="A23" s="109" t="s">
        <v>182</v>
      </c>
      <c r="B23" s="11">
        <f>'Commercial &amp; Industrial'!B34</f>
        <v>0</v>
      </c>
      <c r="C23" s="52">
        <f>'Commercial &amp; Industrial'!C34</f>
        <v>0</v>
      </c>
      <c r="D23" s="53">
        <f>'Commercial &amp; Industrial'!G34</f>
        <v>0</v>
      </c>
      <c r="E23" s="31">
        <f>'Commercial &amp; Industrial'!H34</f>
        <v>0</v>
      </c>
      <c r="F23" s="54">
        <f>'Commercial &amp; Industrial'!I34</f>
        <v>0</v>
      </c>
      <c r="G23" s="53">
        <f>'Commercial &amp; Industrial'!J34</f>
        <v>0</v>
      </c>
      <c r="H23" s="108">
        <f>'Commercial &amp; Industrial'!K34</f>
        <v>0</v>
      </c>
      <c r="I23" s="54">
        <f>'Commercial &amp; Industrial'!L34</f>
        <v>0</v>
      </c>
    </row>
    <row r="24" spans="1:9" ht="13.5" thickBot="1">
      <c r="A24" s="83" t="s">
        <v>65</v>
      </c>
      <c r="B24" s="84">
        <f>SUM(B22:B23)</f>
        <v>0</v>
      </c>
      <c r="C24" s="84">
        <f aca="true" t="shared" si="1" ref="C24:I24">SUM(C22:C23)</f>
        <v>0</v>
      </c>
      <c r="D24" s="84">
        <f t="shared" si="1"/>
        <v>0</v>
      </c>
      <c r="E24" s="86">
        <f t="shared" si="1"/>
        <v>0</v>
      </c>
      <c r="F24" s="84">
        <f t="shared" si="1"/>
        <v>0</v>
      </c>
      <c r="G24" s="84">
        <f t="shared" si="1"/>
        <v>0</v>
      </c>
      <c r="H24" s="86">
        <f t="shared" si="1"/>
        <v>0</v>
      </c>
      <c r="I24" s="84">
        <f t="shared" si="1"/>
        <v>0</v>
      </c>
    </row>
    <row r="25" spans="1:9" ht="38.25">
      <c r="A25" s="79" t="s">
        <v>218</v>
      </c>
      <c r="B25" s="80" t="s">
        <v>58</v>
      </c>
      <c r="C25" s="81" t="s">
        <v>63</v>
      </c>
      <c r="D25" s="79" t="s">
        <v>72</v>
      </c>
      <c r="E25" s="80" t="s">
        <v>123</v>
      </c>
      <c r="F25" s="82" t="s">
        <v>60</v>
      </c>
      <c r="G25" s="79" t="s">
        <v>72</v>
      </c>
      <c r="H25" s="80" t="s">
        <v>123</v>
      </c>
      <c r="I25" s="82" t="s">
        <v>60</v>
      </c>
    </row>
    <row r="26" spans="1:9" ht="13.5" thickBot="1">
      <c r="A26" s="73" t="s">
        <v>211</v>
      </c>
      <c r="B26" s="74">
        <f>'Heating, Cooling &amp; Ventilation'!B53</f>
        <v>0</v>
      </c>
      <c r="C26" s="75">
        <f>'Heating, Cooling &amp; Ventilation'!C53</f>
        <v>0</v>
      </c>
      <c r="D26" s="76">
        <f>'Heating, Cooling &amp; Ventilation'!G53</f>
        <v>0</v>
      </c>
      <c r="E26" s="77">
        <f>'Heating, Cooling &amp; Ventilation'!H53</f>
        <v>0</v>
      </c>
      <c r="F26" s="78">
        <f>'Heating, Cooling &amp; Ventilation'!I53</f>
        <v>0</v>
      </c>
      <c r="G26" s="76">
        <f>'Heating, Cooling &amp; Ventilation'!J53</f>
        <v>0</v>
      </c>
      <c r="H26" s="77">
        <f>'Heating, Cooling &amp; Ventilation'!K53</f>
        <v>0</v>
      </c>
      <c r="I26" s="78">
        <f>'Heating, Cooling &amp; Ventilation'!L53</f>
        <v>0</v>
      </c>
    </row>
    <row r="27" spans="1:10" ht="13.5" thickBot="1">
      <c r="A27" s="83" t="s">
        <v>65</v>
      </c>
      <c r="B27" s="84">
        <f aca="true" t="shared" si="2" ref="B27:I27">SUM(B26)</f>
        <v>0</v>
      </c>
      <c r="C27" s="84">
        <f t="shared" si="2"/>
        <v>0</v>
      </c>
      <c r="D27" s="138">
        <f t="shared" si="2"/>
        <v>0</v>
      </c>
      <c r="E27" s="136">
        <f t="shared" si="2"/>
        <v>0</v>
      </c>
      <c r="F27" s="139">
        <f t="shared" si="2"/>
        <v>0</v>
      </c>
      <c r="G27" s="140">
        <f t="shared" si="2"/>
        <v>0</v>
      </c>
      <c r="H27" s="142">
        <f t="shared" si="2"/>
        <v>0</v>
      </c>
      <c r="I27" s="139">
        <f t="shared" si="2"/>
        <v>0</v>
      </c>
      <c r="J27" s="1"/>
    </row>
    <row r="28" spans="1:10" ht="12.75" customHeight="1">
      <c r="A28" s="178" t="s">
        <v>219</v>
      </c>
      <c r="B28" s="179"/>
      <c r="C28" s="179"/>
      <c r="D28" s="137" t="str">
        <f>TEXT(D20,"0")&amp;" kWh"</f>
        <v>0 kWh</v>
      </c>
      <c r="E28" s="183">
        <f>E20+E24+E27</f>
        <v>0</v>
      </c>
      <c r="F28" s="210">
        <f>F20+F24+F27</f>
        <v>0</v>
      </c>
      <c r="G28" s="141" t="str">
        <f>TEXT(G20,"0")&amp;" kWh"</f>
        <v>0 kWh</v>
      </c>
      <c r="H28" s="183">
        <f>H20+H24+H27</f>
        <v>0</v>
      </c>
      <c r="I28" s="185">
        <f>I20+I24+I27</f>
        <v>0</v>
      </c>
      <c r="J28" s="1"/>
    </row>
    <row r="29" spans="1:10" ht="13.5" thickBot="1">
      <c r="A29" s="180"/>
      <c r="B29" s="181"/>
      <c r="C29" s="181"/>
      <c r="D29" s="134" t="str">
        <f>TEXT(D27+D24,"0")&amp;" GJ"</f>
        <v>0 GJ</v>
      </c>
      <c r="E29" s="184"/>
      <c r="F29" s="211"/>
      <c r="G29" s="141" t="str">
        <f>TEXT(G27+G24,"0")&amp;" GJ"</f>
        <v>0 GJ</v>
      </c>
      <c r="H29" s="184"/>
      <c r="I29" s="186"/>
      <c r="J29" s="1"/>
    </row>
    <row r="30" spans="1:10" ht="12.75">
      <c r="A30" s="178" t="s">
        <v>129</v>
      </c>
      <c r="B30" s="179"/>
      <c r="C30" s="179"/>
      <c r="D30" s="135">
        <f>IF(F28&gt;0,F28/4013,0)</f>
        <v>0</v>
      </c>
      <c r="E30" s="198" t="s">
        <v>130</v>
      </c>
      <c r="F30" s="198"/>
      <c r="G30" s="143">
        <f>IF(I28&gt;0,I28/4013,0)</f>
        <v>0</v>
      </c>
      <c r="H30" s="198" t="s">
        <v>130</v>
      </c>
      <c r="I30" s="199"/>
      <c r="J30" s="1"/>
    </row>
    <row r="31" spans="1:10" ht="13.5" thickBot="1">
      <c r="A31" s="180"/>
      <c r="B31" s="181"/>
      <c r="C31" s="181"/>
      <c r="D31" s="132">
        <f>IF(F28&gt;0,F28/9.1756012,0)</f>
        <v>0</v>
      </c>
      <c r="E31" s="196" t="s">
        <v>131</v>
      </c>
      <c r="F31" s="196"/>
      <c r="G31" s="144">
        <f>IF(I28&gt;0,I28/9.1756012,0)</f>
        <v>0</v>
      </c>
      <c r="H31" s="196" t="s">
        <v>131</v>
      </c>
      <c r="I31" s="197"/>
      <c r="J31" s="1"/>
    </row>
    <row r="32" spans="1:10" s="93" customFormat="1" ht="12.75">
      <c r="A32" s="89"/>
      <c r="B32" s="89"/>
      <c r="C32" s="89"/>
      <c r="D32" s="90"/>
      <c r="E32" s="91"/>
      <c r="F32" s="91"/>
      <c r="G32" s="90"/>
      <c r="H32" s="91"/>
      <c r="I32" s="91"/>
      <c r="J32" s="92"/>
    </row>
    <row r="33" spans="4:9" ht="12.75" customHeight="1">
      <c r="D33" s="1"/>
      <c r="F33" s="187" t="s">
        <v>251</v>
      </c>
      <c r="G33" s="188"/>
      <c r="H33" s="188"/>
      <c r="I33" s="189"/>
    </row>
    <row r="34" spans="5:9" ht="12.75" customHeight="1">
      <c r="E34" s="94"/>
      <c r="F34" s="190"/>
      <c r="G34" s="191"/>
      <c r="H34" s="191"/>
      <c r="I34" s="192"/>
    </row>
    <row r="35" spans="5:9" ht="12.75">
      <c r="E35" s="94"/>
      <c r="F35" s="193"/>
      <c r="G35" s="194"/>
      <c r="H35" s="194"/>
      <c r="I35" s="195"/>
    </row>
    <row r="37" spans="4:9" ht="12.75">
      <c r="D37" s="182" t="s">
        <v>149</v>
      </c>
      <c r="E37" s="182"/>
      <c r="F37" s="182"/>
      <c r="G37" s="182" t="s">
        <v>133</v>
      </c>
      <c r="H37" s="182"/>
      <c r="I37" s="182"/>
    </row>
    <row r="38" spans="1:10" ht="12.75">
      <c r="A38" s="97" t="s">
        <v>136</v>
      </c>
      <c r="B38" s="98" t="s">
        <v>137</v>
      </c>
      <c r="C38" s="99" t="s">
        <v>138</v>
      </c>
      <c r="D38" s="100" t="s">
        <v>59</v>
      </c>
      <c r="E38" s="100" t="s">
        <v>123</v>
      </c>
      <c r="F38" s="100" t="s">
        <v>60</v>
      </c>
      <c r="G38" s="100" t="s">
        <v>59</v>
      </c>
      <c r="H38" s="100" t="s">
        <v>123</v>
      </c>
      <c r="I38" s="101" t="s">
        <v>60</v>
      </c>
      <c r="J38" s="102" t="s">
        <v>135</v>
      </c>
    </row>
    <row r="39" spans="1:10" ht="12.75">
      <c r="A39" s="70">
        <f>IF('Commercial &amp; Industrial'!B13&gt;0,'Commercial &amp; Industrial'!A13,"")</f>
      </c>
      <c r="B39" s="70">
        <f>IF('Commercial &amp; Industrial'!B13&gt;0,'Commercial &amp; Industrial'!B13,"")</f>
      </c>
      <c r="C39" s="70">
        <f>IF('Commercial &amp; Industrial'!B13&gt;0,'Commercial &amp; Industrial'!C13,"")</f>
      </c>
      <c r="D39" s="70">
        <f>IF('Commercial &amp; Industrial'!B13&gt;0,'Commercial &amp; Industrial'!G13,"")</f>
      </c>
      <c r="E39" s="88">
        <f>IF('Commercial &amp; Industrial'!B13&gt;0,'Commercial &amp; Industrial'!H13,"")</f>
      </c>
      <c r="F39" s="70">
        <f>IF('Commercial &amp; Industrial'!B13&gt;0,'Commercial &amp; Industrial'!I13,"")</f>
      </c>
      <c r="G39" s="70">
        <f>IF('Commercial &amp; Industrial'!B13&gt;0,'Commercial &amp; Industrial'!J13,"")</f>
      </c>
      <c r="H39" s="88">
        <f>IF('Commercial &amp; Industrial'!B13&gt;0,'Commercial &amp; Industrial'!K13,"")</f>
      </c>
      <c r="I39" s="95">
        <f>IF('Commercial &amp; Industrial'!B13&gt;0,'Commercial &amp; Industrial'!L13,"")</f>
      </c>
      <c r="J39" s="96">
        <f>IF('Commercial &amp; Industrial'!B13&gt;0,'Commercial &amp; Industrial'!O13,"")</f>
      </c>
    </row>
    <row r="40" spans="1:10" ht="12.75">
      <c r="A40" s="70">
        <f>IF('Commercial &amp; Industrial'!B14&gt;0,'Commercial &amp; Industrial'!A14,"")</f>
      </c>
      <c r="B40" s="70">
        <f>IF('Commercial &amp; Industrial'!B14&gt;0,'Commercial &amp; Industrial'!B14,"")</f>
      </c>
      <c r="C40" s="70">
        <f>IF('Commercial &amp; Industrial'!B14&gt;0,'Commercial &amp; Industrial'!C14,"")</f>
      </c>
      <c r="D40" s="70">
        <f>IF('Commercial &amp; Industrial'!B14&gt;0,'Commercial &amp; Industrial'!G14,"")</f>
      </c>
      <c r="E40" s="88">
        <f>IF('Commercial &amp; Industrial'!B14&gt;0,'Commercial &amp; Industrial'!H14,"")</f>
      </c>
      <c r="F40" s="70">
        <f>IF('Commercial &amp; Industrial'!B14&gt;0,'Commercial &amp; Industrial'!I14,"")</f>
      </c>
      <c r="G40" s="70">
        <f>IF('Commercial &amp; Industrial'!B14&gt;0,'Commercial &amp; Industrial'!J14,"")</f>
      </c>
      <c r="H40" s="88">
        <f>IF('Commercial &amp; Industrial'!B14&gt;0,'Commercial &amp; Industrial'!K14,"")</f>
      </c>
      <c r="I40" s="95">
        <f>IF('Commercial &amp; Industrial'!B14&gt;0,'Commercial &amp; Industrial'!L14,"")</f>
      </c>
      <c r="J40" s="96">
        <f>IF('Commercial &amp; Industrial'!B14&gt;0,'Commercial &amp; Industrial'!O14,"")</f>
      </c>
    </row>
    <row r="41" spans="1:10" ht="12.75">
      <c r="A41" s="70">
        <f>IF('Commercial &amp; Industrial'!B15&gt;0,'Commercial &amp; Industrial'!A15,"")</f>
      </c>
      <c r="B41" s="70">
        <f>IF('Commercial &amp; Industrial'!B15&gt;0,'Commercial &amp; Industrial'!B15,"")</f>
      </c>
      <c r="C41" s="70">
        <f>IF('Commercial &amp; Industrial'!B15&gt;0,'Commercial &amp; Industrial'!C15,"")</f>
      </c>
      <c r="D41" s="70">
        <f>IF('Commercial &amp; Industrial'!B15&gt;0,'Commercial &amp; Industrial'!G15,"")</f>
      </c>
      <c r="E41" s="88">
        <f>IF('Commercial &amp; Industrial'!B15&gt;0,'Commercial &amp; Industrial'!H15,"")</f>
      </c>
      <c r="F41" s="70">
        <f>IF('Commercial &amp; Industrial'!B15&gt;0,'Commercial &amp; Industrial'!I15,"")</f>
      </c>
      <c r="G41" s="70">
        <f>IF('Commercial &amp; Industrial'!B15&gt;0,'Commercial &amp; Industrial'!J15,"")</f>
      </c>
      <c r="H41" s="88">
        <f>IF('Commercial &amp; Industrial'!B15&gt;0,'Commercial &amp; Industrial'!K15,"")</f>
      </c>
      <c r="I41" s="95">
        <f>IF('Commercial &amp; Industrial'!B15&gt;0,'Commercial &amp; Industrial'!L15,"")</f>
      </c>
      <c r="J41" s="96">
        <f>IF('Commercial &amp; Industrial'!B15&gt;0,'Commercial &amp; Industrial'!O15,"")</f>
      </c>
    </row>
    <row r="42" spans="1:10" ht="12.75">
      <c r="A42" s="70">
        <f>IF('Commercial &amp; Industrial'!B16&gt;0,'Commercial &amp; Industrial'!A16,"")</f>
      </c>
      <c r="B42" s="70">
        <f>IF('Commercial &amp; Industrial'!B16&gt;0,'Commercial &amp; Industrial'!B16,"")</f>
      </c>
      <c r="C42" s="70">
        <f>IF('Commercial &amp; Industrial'!B16&gt;0,'Commercial &amp; Industrial'!C16,"")</f>
      </c>
      <c r="D42" s="70">
        <f>IF('Commercial &amp; Industrial'!B16&gt;0,'Commercial &amp; Industrial'!G16,"")</f>
      </c>
      <c r="E42" s="88">
        <f>IF('Commercial &amp; Industrial'!B16&gt;0,'Commercial &amp; Industrial'!H16,"")</f>
      </c>
      <c r="F42" s="70">
        <f>IF('Commercial &amp; Industrial'!B16&gt;0,'Commercial &amp; Industrial'!I16,"")</f>
      </c>
      <c r="G42" s="70">
        <f>IF('Commercial &amp; Industrial'!B16&gt;0,'Commercial &amp; Industrial'!J16,"")</f>
      </c>
      <c r="H42" s="88">
        <f>IF('Commercial &amp; Industrial'!B16&gt;0,'Commercial &amp; Industrial'!K16,"")</f>
      </c>
      <c r="I42" s="95">
        <f>IF('Commercial &amp; Industrial'!B16&gt;0,'Commercial &amp; Industrial'!L16,"")</f>
      </c>
      <c r="J42" s="96">
        <f>IF('Commercial &amp; Industrial'!B16&gt;0,'Commercial &amp; Industrial'!O16,"")</f>
      </c>
    </row>
    <row r="43" spans="1:10" ht="12.75">
      <c r="A43" s="70">
        <f>IF('Commercial &amp; Industrial'!B17&gt;0,'Commercial &amp; Industrial'!A17,"")</f>
      </c>
      <c r="B43" s="70">
        <f>IF('Commercial &amp; Industrial'!B17&gt;0,'Commercial &amp; Industrial'!B17,"")</f>
      </c>
      <c r="C43" s="70">
        <f>IF('Commercial &amp; Industrial'!B17&gt;0,'Commercial &amp; Industrial'!C17,"")</f>
      </c>
      <c r="D43" s="70">
        <f>IF('Commercial &amp; Industrial'!B17&gt;0,'Commercial &amp; Industrial'!G17,"")</f>
      </c>
      <c r="E43" s="88">
        <f>IF('Commercial &amp; Industrial'!B17&gt;0,'Commercial &amp; Industrial'!H17,"")</f>
      </c>
      <c r="F43" s="70">
        <f>IF('Commercial &amp; Industrial'!B17&gt;0,'Commercial &amp; Industrial'!I17,"")</f>
      </c>
      <c r="G43" s="70">
        <f>IF('Commercial &amp; Industrial'!B17&gt;0,'Commercial &amp; Industrial'!J17,"")</f>
      </c>
      <c r="H43" s="88">
        <f>IF('Commercial &amp; Industrial'!B17&gt;0,'Commercial &amp; Industrial'!K17,"")</f>
      </c>
      <c r="I43" s="95">
        <f>IF('Commercial &amp; Industrial'!B17&gt;0,'Commercial &amp; Industrial'!L17,"")</f>
      </c>
      <c r="J43" s="96">
        <f>IF('Commercial &amp; Industrial'!B17&gt;0,'Commercial &amp; Industrial'!O17,"")</f>
      </c>
    </row>
    <row r="44" spans="1:10" ht="12.75">
      <c r="A44" s="70">
        <f>IF('Commercial &amp; Industrial'!B18&gt;0,'Commercial &amp; Industrial'!A18,"")</f>
      </c>
      <c r="B44" s="70">
        <f>IF('Commercial &amp; Industrial'!B18&gt;0,'Commercial &amp; Industrial'!B18,"")</f>
      </c>
      <c r="C44" s="70">
        <f>IF('Commercial &amp; Industrial'!B18&gt;0,'Commercial &amp; Industrial'!C18,"")</f>
      </c>
      <c r="D44" s="70">
        <f>IF('Commercial &amp; Industrial'!B18&gt;0,'Commercial &amp; Industrial'!G18,"")</f>
      </c>
      <c r="E44" s="88">
        <f>IF('Commercial &amp; Industrial'!B18&gt;0,'Commercial &amp; Industrial'!H18,"")</f>
      </c>
      <c r="F44" s="70">
        <f>IF('Commercial &amp; Industrial'!B18&gt;0,'Commercial &amp; Industrial'!I18,"")</f>
      </c>
      <c r="G44" s="70">
        <f>IF('Commercial &amp; Industrial'!B18&gt;0,'Commercial &amp; Industrial'!J18,"")</f>
      </c>
      <c r="H44" s="88">
        <f>IF('Commercial &amp; Industrial'!B18&gt;0,'Commercial &amp; Industrial'!K18,"")</f>
      </c>
      <c r="I44" s="95">
        <f>IF('Commercial &amp; Industrial'!B18&gt;0,'Commercial &amp; Industrial'!L18,"")</f>
      </c>
      <c r="J44" s="96">
        <f>IF('Commercial &amp; Industrial'!B18&gt;0,'Commercial &amp; Industrial'!O18,"")</f>
      </c>
    </row>
    <row r="45" spans="1:10" ht="12.75">
      <c r="A45" s="70">
        <f>IF('Commercial &amp; Industrial'!B19&gt;0,'Commercial &amp; Industrial'!A19,"")</f>
      </c>
      <c r="B45" s="70">
        <f>IF('Commercial &amp; Industrial'!B19&gt;0,'Commercial &amp; Industrial'!B19,"")</f>
      </c>
      <c r="C45" s="70">
        <f>IF('Commercial &amp; Industrial'!B19&gt;0,'Commercial &amp; Industrial'!C19,"")</f>
      </c>
      <c r="D45" s="70">
        <f>IF('Commercial &amp; Industrial'!B19&gt;0,'Commercial &amp; Industrial'!G19,"")</f>
      </c>
      <c r="E45" s="88">
        <f>IF('Commercial &amp; Industrial'!B19&gt;0,'Commercial &amp; Industrial'!H19,"")</f>
      </c>
      <c r="F45" s="70">
        <f>IF('Commercial &amp; Industrial'!B19&gt;0,'Commercial &amp; Industrial'!I19,"")</f>
      </c>
      <c r="G45" s="70">
        <f>IF('Commercial &amp; Industrial'!B19&gt;0,'Commercial &amp; Industrial'!J19,"")</f>
      </c>
      <c r="H45" s="88">
        <f>IF('Commercial &amp; Industrial'!B19&gt;0,'Commercial &amp; Industrial'!K19,"")</f>
      </c>
      <c r="I45" s="95">
        <f>IF('Commercial &amp; Industrial'!B19&gt;0,'Commercial &amp; Industrial'!L19,"")</f>
      </c>
      <c r="J45" s="96">
        <f>IF('Commercial &amp; Industrial'!B19&gt;0,'Commercial &amp; Industrial'!O19,"")</f>
      </c>
    </row>
    <row r="46" spans="1:10" ht="12.75">
      <c r="A46" s="70">
        <f>IF('Commercial &amp; Industrial'!B20&gt;0,'Commercial &amp; Industrial'!A20,"")</f>
      </c>
      <c r="B46" s="70">
        <f>IF('Commercial &amp; Industrial'!B20&gt;0,'Commercial &amp; Industrial'!B20,"")</f>
      </c>
      <c r="C46" s="70">
        <f>IF('Commercial &amp; Industrial'!B20&gt;0,'Commercial &amp; Industrial'!C20,"")</f>
      </c>
      <c r="D46" s="70">
        <f>IF('Commercial &amp; Industrial'!B20&gt;0,'Commercial &amp; Industrial'!G20,"")</f>
      </c>
      <c r="E46" s="88">
        <f>IF('Commercial &amp; Industrial'!B20&gt;0,'Commercial &amp; Industrial'!H20,"")</f>
      </c>
      <c r="F46" s="70">
        <f>IF('Commercial &amp; Industrial'!B20&gt;0,'Commercial &amp; Industrial'!I20,"")</f>
      </c>
      <c r="G46" s="70">
        <f>IF('Commercial &amp; Industrial'!B20&gt;0,'Commercial &amp; Industrial'!J20,"")</f>
      </c>
      <c r="H46" s="88">
        <f>IF('Commercial &amp; Industrial'!B20&gt;0,'Commercial &amp; Industrial'!K20,"")</f>
      </c>
      <c r="I46" s="95">
        <f>IF('Commercial &amp; Industrial'!B20&gt;0,'Commercial &amp; Industrial'!L20,"")</f>
      </c>
      <c r="J46" s="96">
        <f>IF('Commercial &amp; Industrial'!B20&gt;0,'Commercial &amp; Industrial'!O20,"")</f>
      </c>
    </row>
    <row r="47" spans="1:10" ht="12.75">
      <c r="A47" s="70">
        <f>IF('Commercial &amp; Industrial'!B21&gt;0,'Commercial &amp; Industrial'!A21,"")</f>
      </c>
      <c r="B47" s="70">
        <f>IF('Commercial &amp; Industrial'!B21&gt;0,'Commercial &amp; Industrial'!B21,"")</f>
      </c>
      <c r="C47" s="70">
        <f>IF('Commercial &amp; Industrial'!B21&gt;0,'Commercial &amp; Industrial'!C21,"")</f>
      </c>
      <c r="D47" s="70">
        <f>IF('Commercial &amp; Industrial'!B21&gt;0,'Commercial &amp; Industrial'!G21,"")</f>
      </c>
      <c r="E47" s="88">
        <f>IF('Commercial &amp; Industrial'!B21&gt;0,'Commercial &amp; Industrial'!H21,"")</f>
      </c>
      <c r="F47" s="70">
        <f>IF('Commercial &amp; Industrial'!B21&gt;0,'Commercial &amp; Industrial'!I21,"")</f>
      </c>
      <c r="G47" s="70">
        <f>IF('Commercial &amp; Industrial'!B21&gt;0,'Commercial &amp; Industrial'!J21,"")</f>
      </c>
      <c r="H47" s="88">
        <f>IF('Commercial &amp; Industrial'!B21&gt;0,'Commercial &amp; Industrial'!K21,"")</f>
      </c>
      <c r="I47" s="95">
        <f>IF('Commercial &amp; Industrial'!B21&gt;0,'Commercial &amp; Industrial'!L21,"")</f>
      </c>
      <c r="J47" s="96">
        <f>IF('Commercial &amp; Industrial'!B21&gt;0,'Commercial &amp; Industrial'!O21,"")</f>
      </c>
    </row>
    <row r="48" spans="1:10" ht="12.75">
      <c r="A48" s="70">
        <f>IF('Commercial &amp; Industrial'!B22&gt;0,'Commercial &amp; Industrial'!A22,"")</f>
      </c>
      <c r="B48" s="70">
        <f>IF('Commercial &amp; Industrial'!B22&gt;0,'Commercial &amp; Industrial'!B22,"")</f>
      </c>
      <c r="C48" s="70">
        <f>IF('Commercial &amp; Industrial'!B22&gt;0,'Commercial &amp; Industrial'!C22,"")</f>
      </c>
      <c r="D48" s="70">
        <f>IF('Commercial &amp; Industrial'!B22&gt;0,'Commercial &amp; Industrial'!G22,"")</f>
      </c>
      <c r="E48" s="88">
        <f>IF('Commercial &amp; Industrial'!B22&gt;0,'Commercial &amp; Industrial'!H22,"")</f>
      </c>
      <c r="F48" s="70">
        <f>IF('Commercial &amp; Industrial'!B22&gt;0,'Commercial &amp; Industrial'!I22,"")</f>
      </c>
      <c r="G48" s="70">
        <f>IF('Commercial &amp; Industrial'!B22&gt;0,'Commercial &amp; Industrial'!J22,"")</f>
      </c>
      <c r="H48" s="88">
        <f>IF('Commercial &amp; Industrial'!B22&gt;0,'Commercial &amp; Industrial'!K22,"")</f>
      </c>
      <c r="I48" s="95">
        <f>IF('Commercial &amp; Industrial'!B22&gt;0,'Commercial &amp; Industrial'!L22,"")</f>
      </c>
      <c r="J48" s="96">
        <f>IF('Commercial &amp; Industrial'!B22&gt;0,'Commercial &amp; Industrial'!O22,"")</f>
      </c>
    </row>
    <row r="49" spans="1:10" ht="12.75">
      <c r="A49" s="70">
        <f>IF('Commercial &amp; Industrial'!B23&gt;0,'Commercial &amp; Industrial'!A23,"")</f>
      </c>
      <c r="B49" s="70">
        <f>IF('Commercial &amp; Industrial'!B23&gt;0,'Commercial &amp; Industrial'!B23,"")</f>
      </c>
      <c r="C49" s="70">
        <f>IF('Commercial &amp; Industrial'!B23&gt;0,'Commercial &amp; Industrial'!C23,"")</f>
      </c>
      <c r="D49" s="70">
        <f>IF('Commercial &amp; Industrial'!B23&gt;0,'Commercial &amp; Industrial'!G23,"")</f>
      </c>
      <c r="E49" s="88">
        <f>IF('Commercial &amp; Industrial'!B23&gt;0,'Commercial &amp; Industrial'!H23,"")</f>
      </c>
      <c r="F49" s="70">
        <f>IF('Commercial &amp; Industrial'!B23&gt;0,'Commercial &amp; Industrial'!I23,"")</f>
      </c>
      <c r="G49" s="70">
        <f>IF('Commercial &amp; Industrial'!B23&gt;0,'Commercial &amp; Industrial'!J23,"")</f>
      </c>
      <c r="H49" s="88">
        <f>IF('Commercial &amp; Industrial'!B23&gt;0,'Commercial &amp; Industrial'!K23,"")</f>
      </c>
      <c r="I49" s="95">
        <f>IF('Commercial &amp; Industrial'!B23&gt;0,'Commercial &amp; Industrial'!L23,"")</f>
      </c>
      <c r="J49" s="96">
        <f>IF('Commercial &amp; Industrial'!B23&gt;0,'Commercial &amp; Industrial'!O23,"")</f>
      </c>
    </row>
    <row r="50" spans="1:10" ht="12.75">
      <c r="A50" s="70">
        <f>IF('Commercial &amp; Industrial'!B24&gt;0,'Commercial &amp; Industrial'!A24,"")</f>
      </c>
      <c r="B50" s="70">
        <f>IF('Commercial &amp; Industrial'!B24&gt;0,'Commercial &amp; Industrial'!B24,"")</f>
      </c>
      <c r="C50" s="70">
        <f>IF('Commercial &amp; Industrial'!B24&gt;0,'Commercial &amp; Industrial'!C24,"")</f>
      </c>
      <c r="D50" s="70">
        <f>IF('Commercial &amp; Industrial'!B24&gt;0,'Commercial &amp; Industrial'!G24,"")</f>
      </c>
      <c r="E50" s="88">
        <f>IF('Commercial &amp; Industrial'!B24&gt;0,'Commercial &amp; Industrial'!H24,"")</f>
      </c>
      <c r="F50" s="70">
        <f>IF('Commercial &amp; Industrial'!B24&gt;0,'Commercial &amp; Industrial'!I24,"")</f>
      </c>
      <c r="G50" s="70">
        <f>IF('Commercial &amp; Industrial'!B24&gt;0,'Commercial &amp; Industrial'!J24,"")</f>
      </c>
      <c r="H50" s="88">
        <f>IF('Commercial &amp; Industrial'!B24&gt;0,'Commercial &amp; Industrial'!K24,"")</f>
      </c>
      <c r="I50" s="95">
        <f>IF('Commercial &amp; Industrial'!B24&gt;0,'Commercial &amp; Industrial'!L24,"")</f>
      </c>
      <c r="J50" s="96">
        <f>IF('Commercial &amp; Industrial'!B24&gt;0,'Commercial &amp; Industrial'!O24,"")</f>
      </c>
    </row>
    <row r="51" spans="1:10" ht="12.75">
      <c r="A51" s="70">
        <f>IF('Commercial &amp; Industrial'!B25&gt;0,'Commercial &amp; Industrial'!A25,"")</f>
      </c>
      <c r="B51" s="70">
        <f>IF('Commercial &amp; Industrial'!B25&gt;0,'Commercial &amp; Industrial'!B25,"")</f>
      </c>
      <c r="C51" s="70">
        <f>IF('Commercial &amp; Industrial'!B25&gt;0,'Commercial &amp; Industrial'!C25,"")</f>
      </c>
      <c r="D51" s="70">
        <f>IF('Commercial &amp; Industrial'!B25&gt;0,'Commercial &amp; Industrial'!G25,"")</f>
      </c>
      <c r="E51" s="88">
        <f>IF('Commercial &amp; Industrial'!B25&gt;0,'Commercial &amp; Industrial'!H25,"")</f>
      </c>
      <c r="F51" s="70">
        <f>IF('Commercial &amp; Industrial'!B25&gt;0,'Commercial &amp; Industrial'!I25,"")</f>
      </c>
      <c r="G51" s="70">
        <f>IF('Commercial &amp; Industrial'!B25&gt;0,'Commercial &amp; Industrial'!J25,"")</f>
      </c>
      <c r="H51" s="88">
        <f>IF('Commercial &amp; Industrial'!B25&gt;0,'Commercial &amp; Industrial'!K25,"")</f>
      </c>
      <c r="I51" s="95">
        <f>IF('Commercial &amp; Industrial'!B25&gt;0,'Commercial &amp; Industrial'!L25,"")</f>
      </c>
      <c r="J51" s="96">
        <f>IF('Commercial &amp; Industrial'!B25&gt;0,'Commercial &amp; Industrial'!O25,"")</f>
      </c>
    </row>
    <row r="52" spans="1:10" ht="12.75">
      <c r="A52" s="70">
        <f>IF('Commercial &amp; Industrial'!B26&gt;0,'Commercial &amp; Industrial'!A26,"")</f>
      </c>
      <c r="B52" s="70">
        <f>IF('Commercial &amp; Industrial'!B26&gt;0,'Commercial &amp; Industrial'!B26,"")</f>
      </c>
      <c r="C52" s="70">
        <f>IF('Commercial &amp; Industrial'!B26&gt;0,'Commercial &amp; Industrial'!C26,"")</f>
      </c>
      <c r="D52" s="70">
        <f>IF('Commercial &amp; Industrial'!B26&gt;0,'Commercial &amp; Industrial'!G26,"")</f>
      </c>
      <c r="E52" s="88">
        <f>IF('Commercial &amp; Industrial'!B26&gt;0,'Commercial &amp; Industrial'!H26,"")</f>
      </c>
      <c r="F52" s="70">
        <f>IF('Commercial &amp; Industrial'!B26&gt;0,'Commercial &amp; Industrial'!I26,"")</f>
      </c>
      <c r="G52" s="70">
        <f>IF('Commercial &amp; Industrial'!B26&gt;0,'Commercial &amp; Industrial'!J26,"")</f>
      </c>
      <c r="H52" s="88">
        <f>IF('Commercial &amp; Industrial'!B26&gt;0,'Commercial &amp; Industrial'!K26,"")</f>
      </c>
      <c r="I52" s="95">
        <f>IF('Commercial &amp; Industrial'!B26&gt;0,'Commercial &amp; Industrial'!L26,"")</f>
      </c>
      <c r="J52" s="96">
        <f>IF('Commercial &amp; Industrial'!B26&gt;0,'Commercial &amp; Industrial'!O26,"")</f>
      </c>
    </row>
    <row r="53" spans="1:10" ht="12.75">
      <c r="A53" s="70">
        <f>IF('Commercial &amp; Industrial'!B28&gt;0,'Commercial &amp; Industrial'!A28,"")</f>
      </c>
      <c r="B53" s="70">
        <f>IF('Commercial &amp; Industrial'!B28&gt;0,'Commercial &amp; Industrial'!B28,"")</f>
      </c>
      <c r="C53" s="70">
        <f>IF('Commercial &amp; Industrial'!B28&gt;0,'Commercial &amp; Industrial'!C28,"")</f>
      </c>
      <c r="D53" s="70">
        <f>IF('Commercial &amp; Industrial'!B28&gt;0,'Commercial &amp; Industrial'!G28,"")</f>
      </c>
      <c r="E53" s="88">
        <f>IF('Commercial &amp; Industrial'!B28&gt;0,'Commercial &amp; Industrial'!H28,"")</f>
      </c>
      <c r="F53" s="70">
        <f>IF('Commercial &amp; Industrial'!B28&gt;0,'Commercial &amp; Industrial'!I28,"")</f>
      </c>
      <c r="G53" s="70">
        <f>IF('Commercial &amp; Industrial'!B28&gt;0,'Commercial &amp; Industrial'!J28,"")</f>
      </c>
      <c r="H53" s="88">
        <f>IF('Commercial &amp; Industrial'!B28&gt;0,'Commercial &amp; Industrial'!K28,"")</f>
      </c>
      <c r="I53" s="95">
        <f>IF('Commercial &amp; Industrial'!B28&gt;0,'Commercial &amp; Industrial'!L28,"")</f>
      </c>
      <c r="J53" s="96">
        <f>IF('Commercial &amp; Industrial'!B28&gt;0,'Commercial &amp; Industrial'!O28,"")</f>
      </c>
    </row>
    <row r="54" spans="1:10" ht="12.75">
      <c r="A54" s="70">
        <f>IF('Commercial &amp; Industrial'!B29&gt;0,'Commercial &amp; Industrial'!A29,"")</f>
      </c>
      <c r="B54" s="70">
        <f>IF('Commercial &amp; Industrial'!B29&gt;0,'Commercial &amp; Industrial'!B29,"")</f>
      </c>
      <c r="C54" s="70">
        <f>IF('Commercial &amp; Industrial'!B29&gt;0,'Commercial &amp; Industrial'!C29,"")</f>
      </c>
      <c r="D54" s="70">
        <f>IF('Commercial &amp; Industrial'!B29&gt;0,'Commercial &amp; Industrial'!G29,"")</f>
      </c>
      <c r="E54" s="88">
        <f>IF('Commercial &amp; Industrial'!B29&gt;0,'Commercial &amp; Industrial'!H29,"")</f>
      </c>
      <c r="F54" s="70">
        <f>IF('Commercial &amp; Industrial'!B29&gt;0,'Commercial &amp; Industrial'!I29,"")</f>
      </c>
      <c r="G54" s="70">
        <f>IF('Commercial &amp; Industrial'!B29&gt;0,'Commercial &amp; Industrial'!J29,"")</f>
      </c>
      <c r="H54" s="88">
        <f>IF('Commercial &amp; Industrial'!B29&gt;0,'Commercial &amp; Industrial'!K29,"")</f>
      </c>
      <c r="I54" s="95">
        <f>IF('Commercial &amp; Industrial'!B29&gt;0,'Commercial &amp; Industrial'!L29,"")</f>
      </c>
      <c r="J54" s="96">
        <f>IF('Commercial &amp; Industrial'!B29&gt;0,'Commercial &amp; Industrial'!O29,"")</f>
      </c>
    </row>
    <row r="55" spans="1:10" ht="12.75">
      <c r="A55" s="70">
        <f>IF('Commercial &amp; Industrial'!B30&gt;0,'Commercial &amp; Industrial'!A30,"")</f>
      </c>
      <c r="B55" s="70">
        <f>IF('Commercial &amp; Industrial'!B30&gt;0,'Commercial &amp; Industrial'!B30,"")</f>
      </c>
      <c r="C55" s="70">
        <f>IF('Commercial &amp; Industrial'!B30&gt;0,'Commercial &amp; Industrial'!C30,"")</f>
      </c>
      <c r="D55" s="70">
        <f>IF('Commercial &amp; Industrial'!B30&gt;0,'Commercial &amp; Industrial'!G30,"")</f>
      </c>
      <c r="E55" s="88">
        <f>IF('Commercial &amp; Industrial'!B30&gt;0,'Commercial &amp; Industrial'!H30,"")</f>
      </c>
      <c r="F55" s="70">
        <f>IF('Commercial &amp; Industrial'!B30&gt;0,'Commercial &amp; Industrial'!I30,"")</f>
      </c>
      <c r="G55" s="70">
        <f>IF('Commercial &amp; Industrial'!B30&gt;0,'Commercial &amp; Industrial'!J30,"")</f>
      </c>
      <c r="H55" s="88">
        <f>IF('Commercial &amp; Industrial'!B30&gt;0,'Commercial &amp; Industrial'!K30,"")</f>
      </c>
      <c r="I55" s="95">
        <f>IF('Commercial &amp; Industrial'!B30&gt;0,'Commercial &amp; Industrial'!L30,"")</f>
      </c>
      <c r="J55" s="96">
        <f>IF('Commercial &amp; Industrial'!B30&gt;0,'Commercial &amp; Industrial'!O30,"")</f>
      </c>
    </row>
    <row r="56" spans="1:10" ht="12.75">
      <c r="A56" s="70">
        <f>IF('Commercial &amp; Industrial'!B31&gt;0,'Commercial &amp; Industrial'!A31,"")</f>
      </c>
      <c r="B56" s="70">
        <f>IF('Commercial &amp; Industrial'!B31&gt;0,'Commercial &amp; Industrial'!B31,"")</f>
      </c>
      <c r="C56" s="70">
        <f>IF('Commercial &amp; Industrial'!B31&gt;0,'Commercial &amp; Industrial'!C31,"")</f>
      </c>
      <c r="D56" s="70">
        <f>IF('Commercial &amp; Industrial'!B31&gt;0,'Commercial &amp; Industrial'!G31,"")</f>
      </c>
      <c r="E56" s="88">
        <f>IF('Commercial &amp; Industrial'!B31&gt;0,'Commercial &amp; Industrial'!H31,"")</f>
      </c>
      <c r="F56" s="70">
        <f>IF('Commercial &amp; Industrial'!B31&gt;0,'Commercial &amp; Industrial'!I31,"")</f>
      </c>
      <c r="G56" s="70">
        <f>IF('Commercial &amp; Industrial'!B31&gt;0,'Commercial &amp; Industrial'!J31,"")</f>
      </c>
      <c r="H56" s="88">
        <f>IF('Commercial &amp; Industrial'!B31&gt;0,'Commercial &amp; Industrial'!K31,"")</f>
      </c>
      <c r="I56" s="95">
        <f>IF('Commercial &amp; Industrial'!B31&gt;0,'Commercial &amp; Industrial'!L31,"")</f>
      </c>
      <c r="J56" s="96">
        <f>IF('Commercial &amp; Industrial'!B31&gt;0,'Commercial &amp; Industrial'!O31,"")</f>
      </c>
    </row>
    <row r="57" spans="1:10" ht="12.75">
      <c r="A57" s="70">
        <f>IF('Commercial &amp; Industrial'!B32&gt;0,'Commercial &amp; Industrial'!A32,"")</f>
      </c>
      <c r="B57" s="70">
        <f>IF('Commercial &amp; Industrial'!B32&gt;0,'Commercial &amp; Industrial'!B32,"")</f>
      </c>
      <c r="C57" s="70">
        <f>IF('Commercial &amp; Industrial'!B32&gt;0,'Commercial &amp; Industrial'!C32,"")</f>
      </c>
      <c r="D57" s="70">
        <f>IF('Commercial &amp; Industrial'!B32&gt;0,'Commercial &amp; Industrial'!G32,"")</f>
      </c>
      <c r="E57" s="88">
        <f>IF('Commercial &amp; Industrial'!B32&gt;0,'Commercial &amp; Industrial'!H32,"")</f>
      </c>
      <c r="F57" s="70">
        <f>IF('Commercial &amp; Industrial'!B32&gt;0,'Commercial &amp; Industrial'!I32,"")</f>
      </c>
      <c r="G57" s="70">
        <f>IF('Commercial &amp; Industrial'!B32&gt;0,'Commercial &amp; Industrial'!J32,"")</f>
      </c>
      <c r="H57" s="88">
        <f>IF('Commercial &amp; Industrial'!B32&gt;0,'Commercial &amp; Industrial'!K32,"")</f>
      </c>
      <c r="I57" s="95">
        <f>IF('Commercial &amp; Industrial'!B32&gt;0,'Commercial &amp; Industrial'!L32,"")</f>
      </c>
      <c r="J57" s="96">
        <f>IF('Commercial &amp; Industrial'!B32&gt;0,'Commercial &amp; Industrial'!O32,"")</f>
      </c>
    </row>
    <row r="58" spans="1:10" ht="12.75">
      <c r="A58" s="70">
        <f>IF('Lighting &amp; Signage'!B13&gt;0,'Lighting &amp; Signage'!A13,"")</f>
      </c>
      <c r="B58" s="70">
        <f>IF('Lighting &amp; Signage'!B13&gt;0,'Lighting &amp; Signage'!B13,"")</f>
      </c>
      <c r="C58" s="70">
        <f>IF('Lighting &amp; Signage'!B13&gt;0,'Lighting &amp; Signage'!C13,"")</f>
      </c>
      <c r="D58" s="70">
        <f>IF('Lighting &amp; Signage'!B13&gt;0,'Lighting &amp; Signage'!G13,"")</f>
      </c>
      <c r="E58" s="88">
        <f>IF('Lighting &amp; Signage'!B13&gt;0,'Lighting &amp; Signage'!H13,"")</f>
      </c>
      <c r="F58" s="70">
        <f>IF('Lighting &amp; Signage'!B13&gt;0,'Lighting &amp; Signage'!I13,"")</f>
      </c>
      <c r="G58" s="70">
        <f>IF('Lighting &amp; Signage'!B13&gt;0,'Lighting &amp; Signage'!J13,"")</f>
      </c>
      <c r="H58" s="88">
        <f>IF('Lighting &amp; Signage'!B13&gt;0,'Lighting &amp; Signage'!K13,"")</f>
      </c>
      <c r="I58" s="70">
        <f>IF('Lighting &amp; Signage'!B13&gt;0,'Lighting &amp; Signage'!L13,"")</f>
      </c>
      <c r="J58" s="96">
        <f>IF('Lighting &amp; Signage'!B13&gt;0,'Lighting &amp; Signage'!O13,"")</f>
      </c>
    </row>
    <row r="59" spans="1:10" ht="12.75">
      <c r="A59" s="70">
        <f>IF('Lighting &amp; Signage'!B14&gt;0,'Lighting &amp; Signage'!A14,"")</f>
      </c>
      <c r="B59" s="70">
        <f>IF('Lighting &amp; Signage'!B14&gt;0,'Lighting &amp; Signage'!B14,"")</f>
      </c>
      <c r="C59" s="70">
        <f>IF('Lighting &amp; Signage'!B14&gt;0,'Lighting &amp; Signage'!C14,"")</f>
      </c>
      <c r="D59" s="70">
        <f>IF('Lighting &amp; Signage'!B14&gt;0,'Lighting &amp; Signage'!G14,"")</f>
      </c>
      <c r="E59" s="88">
        <f>IF('Lighting &amp; Signage'!B14&gt;0,'Lighting &amp; Signage'!H14,"")</f>
      </c>
      <c r="F59" s="70">
        <f>IF('Lighting &amp; Signage'!B14&gt;0,'Lighting &amp; Signage'!I14,"")</f>
      </c>
      <c r="G59" s="70">
        <f>IF('Lighting &amp; Signage'!B14&gt;0,'Lighting &amp; Signage'!J14,"")</f>
      </c>
      <c r="H59" s="88">
        <f>IF('Lighting &amp; Signage'!B14&gt;0,'Lighting &amp; Signage'!K14,"")</f>
      </c>
      <c r="I59" s="70">
        <f>IF('Lighting &amp; Signage'!B14&gt;0,'Lighting &amp; Signage'!L14,"")</f>
      </c>
      <c r="J59" s="96">
        <f>IF('Lighting &amp; Signage'!B14&gt;0,'Lighting &amp; Signage'!O14,"")</f>
      </c>
    </row>
    <row r="60" spans="1:10" ht="12.75">
      <c r="A60" s="70">
        <f>IF('Lighting &amp; Signage'!B15&gt;0,'Lighting &amp; Signage'!A15,"")</f>
      </c>
      <c r="B60" s="70">
        <f>IF('Lighting &amp; Signage'!B15&gt;0,'Lighting &amp; Signage'!B15,"")</f>
      </c>
      <c r="C60" s="70">
        <f>IF('Lighting &amp; Signage'!B15&gt;0,'Lighting &amp; Signage'!C15,"")</f>
      </c>
      <c r="D60" s="70">
        <f>IF('Lighting &amp; Signage'!B15&gt;0,'Lighting &amp; Signage'!G15,"")</f>
      </c>
      <c r="E60" s="88">
        <f>IF('Lighting &amp; Signage'!B15&gt;0,'Lighting &amp; Signage'!H15,"")</f>
      </c>
      <c r="F60" s="70">
        <f>IF('Lighting &amp; Signage'!B15&gt;0,'Lighting &amp; Signage'!I15,"")</f>
      </c>
      <c r="G60" s="70">
        <f>IF('Lighting &amp; Signage'!B15&gt;0,'Lighting &amp; Signage'!J15,"")</f>
      </c>
      <c r="H60" s="88">
        <f>IF('Lighting &amp; Signage'!B15&gt;0,'Lighting &amp; Signage'!K15,"")</f>
      </c>
      <c r="I60" s="70">
        <f>IF('Lighting &amp; Signage'!B15&gt;0,'Lighting &amp; Signage'!L15,"")</f>
      </c>
      <c r="J60" s="96">
        <f>IF('Lighting &amp; Signage'!B15&gt;0,'Lighting &amp; Signage'!O15,"")</f>
      </c>
    </row>
    <row r="61" spans="1:10" ht="12.75">
      <c r="A61" s="70">
        <f>IF('Lighting &amp; Signage'!B16&gt;0,'Lighting &amp; Signage'!A16,"")</f>
      </c>
      <c r="B61" s="70">
        <f>IF('Lighting &amp; Signage'!B16&gt;0,'Lighting &amp; Signage'!B16,"")</f>
      </c>
      <c r="C61" s="70">
        <f>IF('Lighting &amp; Signage'!B16&gt;0,'Lighting &amp; Signage'!C16,"")</f>
      </c>
      <c r="D61" s="70">
        <f>IF('Lighting &amp; Signage'!B16&gt;0,'Lighting &amp; Signage'!G16,"")</f>
      </c>
      <c r="E61" s="88">
        <f>IF('Lighting &amp; Signage'!B16&gt;0,'Lighting &amp; Signage'!H16,"")</f>
      </c>
      <c r="F61" s="70">
        <f>IF('Lighting &amp; Signage'!B16&gt;0,'Lighting &amp; Signage'!I16,"")</f>
      </c>
      <c r="G61" s="70">
        <f>IF('Lighting &amp; Signage'!B16&gt;0,'Lighting &amp; Signage'!J16,"")</f>
      </c>
      <c r="H61" s="88">
        <f>IF('Lighting &amp; Signage'!B16&gt;0,'Lighting &amp; Signage'!K16,"")</f>
      </c>
      <c r="I61" s="70">
        <f>IF('Lighting &amp; Signage'!B16&gt;0,'Lighting &amp; Signage'!L16,"")</f>
      </c>
      <c r="J61" s="96">
        <f>IF('Lighting &amp; Signage'!B16&gt;0,'Lighting &amp; Signage'!O16,"")</f>
      </c>
    </row>
    <row r="62" spans="1:10" ht="12.75">
      <c r="A62" s="70">
        <f>IF('Lighting &amp; Signage'!B17&gt;0,'Lighting &amp; Signage'!A17,"")</f>
      </c>
      <c r="B62" s="70">
        <f>IF('Lighting &amp; Signage'!B17&gt;0,'Lighting &amp; Signage'!B17,"")</f>
      </c>
      <c r="C62" s="70">
        <f>IF('Lighting &amp; Signage'!B17&gt;0,'Lighting &amp; Signage'!C17,"")</f>
      </c>
      <c r="D62" s="70">
        <f>IF('Lighting &amp; Signage'!B17&gt;0,'Lighting &amp; Signage'!G17,"")</f>
      </c>
      <c r="E62" s="88">
        <f>IF('Lighting &amp; Signage'!B17&gt;0,'Lighting &amp; Signage'!H17,"")</f>
      </c>
      <c r="F62" s="70">
        <f>IF('Lighting &amp; Signage'!B17&gt;0,'Lighting &amp; Signage'!I17,"")</f>
      </c>
      <c r="G62" s="70">
        <f>IF('Lighting &amp; Signage'!B17&gt;0,'Lighting &amp; Signage'!J17,"")</f>
      </c>
      <c r="H62" s="88">
        <f>IF('Lighting &amp; Signage'!B17&gt;0,'Lighting &amp; Signage'!K17,"")</f>
      </c>
      <c r="I62" s="70">
        <f>IF('Lighting &amp; Signage'!B17&gt;0,'Lighting &amp; Signage'!L17,"")</f>
      </c>
      <c r="J62" s="96">
        <f>IF('Lighting &amp; Signage'!B17&gt;0,'Lighting &amp; Signage'!O17,"")</f>
      </c>
    </row>
    <row r="63" spans="1:10" ht="12.75">
      <c r="A63" s="70">
        <f>IF('Lighting &amp; Signage'!B18&gt;0,'Lighting &amp; Signage'!A18,"")</f>
      </c>
      <c r="B63" s="70">
        <f>IF('Lighting &amp; Signage'!B18&gt;0,'Lighting &amp; Signage'!B18,"")</f>
      </c>
      <c r="C63" s="70">
        <f>IF('Lighting &amp; Signage'!B18&gt;0,'Lighting &amp; Signage'!C18,"")</f>
      </c>
      <c r="D63" s="70">
        <f>IF('Lighting &amp; Signage'!B18&gt;0,'Lighting &amp; Signage'!G18,"")</f>
      </c>
      <c r="E63" s="88">
        <f>IF('Lighting &amp; Signage'!B18&gt;0,'Lighting &amp; Signage'!H18,"")</f>
      </c>
      <c r="F63" s="70">
        <f>IF('Lighting &amp; Signage'!B18&gt;0,'Lighting &amp; Signage'!I18,"")</f>
      </c>
      <c r="G63" s="70">
        <f>IF('Lighting &amp; Signage'!B18&gt;0,'Lighting &amp; Signage'!J18,"")</f>
      </c>
      <c r="H63" s="88">
        <f>IF('Lighting &amp; Signage'!B18&gt;0,'Lighting &amp; Signage'!K18,"")</f>
      </c>
      <c r="I63" s="70">
        <f>IF('Lighting &amp; Signage'!B18&gt;0,'Lighting &amp; Signage'!L18,"")</f>
      </c>
      <c r="J63" s="96">
        <f>IF('Lighting &amp; Signage'!B18&gt;0,'Lighting &amp; Signage'!O18,"")</f>
      </c>
    </row>
    <row r="64" spans="1:10" ht="12.75">
      <c r="A64" s="70">
        <f>IF('Lighting &amp; Signage'!B19&gt;0,'Lighting &amp; Signage'!A19,"")</f>
      </c>
      <c r="B64" s="70">
        <f>IF('Lighting &amp; Signage'!B19&gt;0,'Lighting &amp; Signage'!B19,"")</f>
      </c>
      <c r="C64" s="70">
        <f>IF('Lighting &amp; Signage'!B19&gt;0,'Lighting &amp; Signage'!C19,"")</f>
      </c>
      <c r="D64" s="70">
        <f>IF('Lighting &amp; Signage'!B19&gt;0,'Lighting &amp; Signage'!G19,"")</f>
      </c>
      <c r="E64" s="88">
        <f>IF('Lighting &amp; Signage'!B19&gt;0,'Lighting &amp; Signage'!H19,"")</f>
      </c>
      <c r="F64" s="70">
        <f>IF('Lighting &amp; Signage'!B19&gt;0,'Lighting &amp; Signage'!I19,"")</f>
      </c>
      <c r="G64" s="70">
        <f>IF('Lighting &amp; Signage'!B19&gt;0,'Lighting &amp; Signage'!J19,"")</f>
      </c>
      <c r="H64" s="88">
        <f>IF('Lighting &amp; Signage'!B19&gt;0,'Lighting &amp; Signage'!K19,"")</f>
      </c>
      <c r="I64" s="70">
        <f>IF('Lighting &amp; Signage'!B19&gt;0,'Lighting &amp; Signage'!L19,"")</f>
      </c>
      <c r="J64" s="96">
        <f>IF('Lighting &amp; Signage'!B19&gt;0,'Lighting &amp; Signage'!O19,"")</f>
      </c>
    </row>
    <row r="65" spans="1:10" ht="12.75">
      <c r="A65" s="70">
        <f>IF('Heating, Cooling &amp; Ventilation'!B13&gt;0,'Heating, Cooling &amp; Ventilation'!A13,"")</f>
      </c>
      <c r="B65" s="70">
        <f>IF('Heating, Cooling &amp; Ventilation'!B13&gt;0,'Heating, Cooling &amp; Ventilation'!B13,"")</f>
      </c>
      <c r="C65" s="70">
        <f>IF('Heating, Cooling &amp; Ventilation'!B13&gt;0,'Heating, Cooling &amp; Ventilation'!C13,"")</f>
      </c>
      <c r="D65" s="70">
        <f>IF('Heating, Cooling &amp; Ventilation'!B13&gt;0,'Heating, Cooling &amp; Ventilation'!G13,"")</f>
      </c>
      <c r="E65" s="88">
        <f>IF('Heating, Cooling &amp; Ventilation'!B13&gt;0,'Heating, Cooling &amp; Ventilation'!H13,"")</f>
      </c>
      <c r="F65" s="70">
        <f>IF('Heating, Cooling &amp; Ventilation'!B13&gt;0,'Heating, Cooling &amp; Ventilation'!I13,"")</f>
      </c>
      <c r="G65" s="70">
        <f>IF('Heating, Cooling &amp; Ventilation'!B13&gt;0,'Heating, Cooling &amp; Ventilation'!J13,"")</f>
      </c>
      <c r="H65" s="88">
        <f>IF('Heating, Cooling &amp; Ventilation'!B13&gt;0,'Heating, Cooling &amp; Ventilation'!K13,"")</f>
      </c>
      <c r="I65" s="70">
        <f>IF('Heating, Cooling &amp; Ventilation'!B13&gt;0,'Heating, Cooling &amp; Ventilation'!L13,"")</f>
      </c>
      <c r="J65" s="96">
        <f>IF('Heating, Cooling &amp; Ventilation'!B13&gt;0,'Heating, Cooling &amp; Ventilation'!O13,"")</f>
      </c>
    </row>
    <row r="66" spans="1:10" ht="12.75">
      <c r="A66" s="70">
        <f>IF('Heating, Cooling &amp; Ventilation'!B14&gt;0,'Heating, Cooling &amp; Ventilation'!A14,"")</f>
      </c>
      <c r="B66" s="70">
        <f>IF('Heating, Cooling &amp; Ventilation'!B14&gt;0,'Heating, Cooling &amp; Ventilation'!B14,"")</f>
      </c>
      <c r="C66" s="70">
        <f>IF('Heating, Cooling &amp; Ventilation'!B14&gt;0,'Heating, Cooling &amp; Ventilation'!C14,"")</f>
      </c>
      <c r="D66" s="70">
        <f>IF('Heating, Cooling &amp; Ventilation'!B14&gt;0,'Heating, Cooling &amp; Ventilation'!G14,"")</f>
      </c>
      <c r="E66" s="88">
        <f>IF('Heating, Cooling &amp; Ventilation'!B14&gt;0,'Heating, Cooling &amp; Ventilation'!H14,"")</f>
      </c>
      <c r="F66" s="70">
        <f>IF('Heating, Cooling &amp; Ventilation'!B14&gt;0,'Heating, Cooling &amp; Ventilation'!I14,"")</f>
      </c>
      <c r="G66" s="70">
        <f>IF('Heating, Cooling &amp; Ventilation'!B14&gt;0,'Heating, Cooling &amp; Ventilation'!J14,"")</f>
      </c>
      <c r="H66" s="88">
        <f>IF('Heating, Cooling &amp; Ventilation'!B14&gt;0,'Heating, Cooling &amp; Ventilation'!K14,"")</f>
      </c>
      <c r="I66" s="70">
        <f>IF('Heating, Cooling &amp; Ventilation'!B14&gt;0,'Heating, Cooling &amp; Ventilation'!L14,"")</f>
      </c>
      <c r="J66" s="96">
        <f>IF('Heating, Cooling &amp; Ventilation'!B14&gt;0,'Heating, Cooling &amp; Ventilation'!O14,"")</f>
      </c>
    </row>
    <row r="67" spans="1:10" ht="12.75">
      <c r="A67" s="70">
        <f>IF('Heating, Cooling &amp; Ventilation'!B15&gt;0,'Heating, Cooling &amp; Ventilation'!A15,"")</f>
      </c>
      <c r="B67" s="70">
        <f>IF('Heating, Cooling &amp; Ventilation'!B15&gt;0,'Heating, Cooling &amp; Ventilation'!B15,"")</f>
      </c>
      <c r="C67" s="70">
        <f>IF('Heating, Cooling &amp; Ventilation'!B15&gt;0,'Heating, Cooling &amp; Ventilation'!C15,"")</f>
      </c>
      <c r="D67" s="70">
        <f>IF('Heating, Cooling &amp; Ventilation'!B15&gt;0,'Heating, Cooling &amp; Ventilation'!G15,"")</f>
      </c>
      <c r="E67" s="88">
        <f>IF('Heating, Cooling &amp; Ventilation'!B15&gt;0,'Heating, Cooling &amp; Ventilation'!H15,"")</f>
      </c>
      <c r="F67" s="70">
        <f>IF('Heating, Cooling &amp; Ventilation'!B15&gt;0,'Heating, Cooling &amp; Ventilation'!I15,"")</f>
      </c>
      <c r="G67" s="70">
        <f>IF('Heating, Cooling &amp; Ventilation'!B15&gt;0,'Heating, Cooling &amp; Ventilation'!J15,"")</f>
      </c>
      <c r="H67" s="88">
        <f>IF('Heating, Cooling &amp; Ventilation'!B15&gt;0,'Heating, Cooling &amp; Ventilation'!K15,"")</f>
      </c>
      <c r="I67" s="70">
        <f>IF('Heating, Cooling &amp; Ventilation'!B15&gt;0,'Heating, Cooling &amp; Ventilation'!L15,"")</f>
      </c>
      <c r="J67" s="96">
        <f>IF('Heating, Cooling &amp; Ventilation'!B15&gt;0,'Heating, Cooling &amp; Ventilation'!O15,"")</f>
      </c>
    </row>
    <row r="68" spans="1:10" ht="12.75">
      <c r="A68" s="70">
        <f>IF('Heating, Cooling &amp; Ventilation'!B16&gt;0,'Heating, Cooling &amp; Ventilation'!A16,"")</f>
      </c>
      <c r="B68" s="70">
        <f>IF('Heating, Cooling &amp; Ventilation'!B16&gt;0,'Heating, Cooling &amp; Ventilation'!B16,"")</f>
      </c>
      <c r="C68" s="70">
        <f>IF('Heating, Cooling &amp; Ventilation'!B16&gt;0,'Heating, Cooling &amp; Ventilation'!C16,"")</f>
      </c>
      <c r="D68" s="70">
        <f>IF('Heating, Cooling &amp; Ventilation'!B16&gt;0,'Heating, Cooling &amp; Ventilation'!G16,"")</f>
      </c>
      <c r="E68" s="88">
        <f>IF('Heating, Cooling &amp; Ventilation'!B16&gt;0,'Heating, Cooling &amp; Ventilation'!H16,"")</f>
      </c>
      <c r="F68" s="70">
        <f>IF('Heating, Cooling &amp; Ventilation'!B16&gt;0,'Heating, Cooling &amp; Ventilation'!I16,"")</f>
      </c>
      <c r="G68" s="70">
        <f>IF('Heating, Cooling &amp; Ventilation'!B16&gt;0,'Heating, Cooling &amp; Ventilation'!J16,"")</f>
      </c>
      <c r="H68" s="88">
        <f>IF('Heating, Cooling &amp; Ventilation'!B16&gt;0,'Heating, Cooling &amp; Ventilation'!K16,"")</f>
      </c>
      <c r="I68" s="70">
        <f>IF('Heating, Cooling &amp; Ventilation'!B16&gt;0,'Heating, Cooling &amp; Ventilation'!L16,"")</f>
      </c>
      <c r="J68" s="96">
        <f>IF('Heating, Cooling &amp; Ventilation'!B16&gt;0,'Heating, Cooling &amp; Ventilation'!O16,"")</f>
      </c>
    </row>
    <row r="69" spans="1:10" ht="12.75">
      <c r="A69" s="70">
        <f>IF('Heating, Cooling &amp; Ventilation'!B17&gt;0,'Heating, Cooling &amp; Ventilation'!A17,"")</f>
      </c>
      <c r="B69" s="70">
        <f>IF('Heating, Cooling &amp; Ventilation'!B17&gt;0,'Heating, Cooling &amp; Ventilation'!B17,"")</f>
      </c>
      <c r="C69" s="70">
        <f>IF('Heating, Cooling &amp; Ventilation'!B17&gt;0,'Heating, Cooling &amp; Ventilation'!C17,"")</f>
      </c>
      <c r="D69" s="70">
        <f>IF('Heating, Cooling &amp; Ventilation'!B17&gt;0,'Heating, Cooling &amp; Ventilation'!G17,"")</f>
      </c>
      <c r="E69" s="88">
        <f>IF('Heating, Cooling &amp; Ventilation'!B17&gt;0,'Heating, Cooling &amp; Ventilation'!H17,"")</f>
      </c>
      <c r="F69" s="70">
        <f>IF('Heating, Cooling &amp; Ventilation'!B17&gt;0,'Heating, Cooling &amp; Ventilation'!I17,"")</f>
      </c>
      <c r="G69" s="70">
        <f>IF('Heating, Cooling &amp; Ventilation'!B17&gt;0,'Heating, Cooling &amp; Ventilation'!J17,"")</f>
      </c>
      <c r="H69" s="88">
        <f>IF('Heating, Cooling &amp; Ventilation'!B17&gt;0,'Heating, Cooling &amp; Ventilation'!K17,"")</f>
      </c>
      <c r="I69" s="70">
        <f>IF('Heating, Cooling &amp; Ventilation'!B17&gt;0,'Heating, Cooling &amp; Ventilation'!L17,"")</f>
      </c>
      <c r="J69" s="96">
        <f>IF('Heating, Cooling &amp; Ventilation'!B17&gt;0,'Heating, Cooling &amp; Ventilation'!O17,"")</f>
      </c>
    </row>
    <row r="70" spans="1:10" ht="12.75">
      <c r="A70" s="70">
        <f>IF('Heating, Cooling &amp; Ventilation'!B18&gt;0,'Heating, Cooling &amp; Ventilation'!A18,"")</f>
      </c>
      <c r="B70" s="70">
        <f>IF('Heating, Cooling &amp; Ventilation'!B18&gt;0,'Heating, Cooling &amp; Ventilation'!B18,"")</f>
      </c>
      <c r="C70" s="70">
        <f>IF('Heating, Cooling &amp; Ventilation'!B18&gt;0,'Heating, Cooling &amp; Ventilation'!C18,"")</f>
      </c>
      <c r="D70" s="70">
        <f>IF('Heating, Cooling &amp; Ventilation'!B18&gt;0,'Heating, Cooling &amp; Ventilation'!G18,"")</f>
      </c>
      <c r="E70" s="88">
        <f>IF('Heating, Cooling &amp; Ventilation'!B18&gt;0,'Heating, Cooling &amp; Ventilation'!H18,"")</f>
      </c>
      <c r="F70" s="70">
        <f>IF('Heating, Cooling &amp; Ventilation'!B18&gt;0,'Heating, Cooling &amp; Ventilation'!I18,"")</f>
      </c>
      <c r="G70" s="70">
        <f>IF('Heating, Cooling &amp; Ventilation'!B18&gt;0,'Heating, Cooling &amp; Ventilation'!J18,"")</f>
      </c>
      <c r="H70" s="88">
        <f>IF('Heating, Cooling &amp; Ventilation'!B18&gt;0,'Heating, Cooling &amp; Ventilation'!K18,"")</f>
      </c>
      <c r="I70" s="70">
        <f>IF('Heating, Cooling &amp; Ventilation'!B18&gt;0,'Heating, Cooling &amp; Ventilation'!L18,"")</f>
      </c>
      <c r="J70" s="96">
        <f>IF('Heating, Cooling &amp; Ventilation'!B18&gt;0,'Heating, Cooling &amp; Ventilation'!O18,"")</f>
      </c>
    </row>
    <row r="71" spans="1:10" ht="12.75">
      <c r="A71" s="70">
        <f>IF('Heating, Cooling &amp; Ventilation'!B19&gt;0,'Heating, Cooling &amp; Ventilation'!A19,"")</f>
      </c>
      <c r="B71" s="70">
        <f>IF('Heating, Cooling &amp; Ventilation'!B19&gt;0,'Heating, Cooling &amp; Ventilation'!B19,"")</f>
      </c>
      <c r="C71" s="70">
        <f>IF('Heating, Cooling &amp; Ventilation'!B19&gt;0,'Heating, Cooling &amp; Ventilation'!C19,"")</f>
      </c>
      <c r="D71" s="70">
        <f>IF('Heating, Cooling &amp; Ventilation'!B19&gt;0,'Heating, Cooling &amp; Ventilation'!G19,"")</f>
      </c>
      <c r="E71" s="88">
        <f>IF('Heating, Cooling &amp; Ventilation'!B19&gt;0,'Heating, Cooling &amp; Ventilation'!H19,"")</f>
      </c>
      <c r="F71" s="70">
        <f>IF('Heating, Cooling &amp; Ventilation'!B19&gt;0,'Heating, Cooling &amp; Ventilation'!I19,"")</f>
      </c>
      <c r="G71" s="70">
        <f>IF('Heating, Cooling &amp; Ventilation'!B19&gt;0,'Heating, Cooling &amp; Ventilation'!J19,"")</f>
      </c>
      <c r="H71" s="88">
        <f>IF('Heating, Cooling &amp; Ventilation'!B19&gt;0,'Heating, Cooling &amp; Ventilation'!K19,"")</f>
      </c>
      <c r="I71" s="70">
        <f>IF('Heating, Cooling &amp; Ventilation'!B19&gt;0,'Heating, Cooling &amp; Ventilation'!L19,"")</f>
      </c>
      <c r="J71" s="96">
        <f>IF('Heating, Cooling &amp; Ventilation'!B19&gt;0,'Heating, Cooling &amp; Ventilation'!O19,"")</f>
      </c>
    </row>
    <row r="72" spans="1:10" ht="12.75">
      <c r="A72" s="70">
        <f>IF('Heating, Cooling &amp; Ventilation'!B20&gt;0,'Heating, Cooling &amp; Ventilation'!A20,"")</f>
      </c>
      <c r="B72" s="70">
        <f>IF('Heating, Cooling &amp; Ventilation'!B20&gt;0,'Heating, Cooling &amp; Ventilation'!B20,"")</f>
      </c>
      <c r="C72" s="70">
        <f>IF('Heating, Cooling &amp; Ventilation'!B20&gt;0,'Heating, Cooling &amp; Ventilation'!C20,"")</f>
      </c>
      <c r="D72" s="70">
        <f>IF('Heating, Cooling &amp; Ventilation'!B20&gt;0,'Heating, Cooling &amp; Ventilation'!G20,"")</f>
      </c>
      <c r="E72" s="88">
        <f>IF('Heating, Cooling &amp; Ventilation'!B20&gt;0,'Heating, Cooling &amp; Ventilation'!H20,"")</f>
      </c>
      <c r="F72" s="70">
        <f>IF('Heating, Cooling &amp; Ventilation'!B20&gt;0,'Heating, Cooling &amp; Ventilation'!I20,"")</f>
      </c>
      <c r="G72" s="70">
        <f>IF('Heating, Cooling &amp; Ventilation'!B20&gt;0,'Heating, Cooling &amp; Ventilation'!J20,"")</f>
      </c>
      <c r="H72" s="88">
        <f>IF('Heating, Cooling &amp; Ventilation'!B20&gt;0,'Heating, Cooling &amp; Ventilation'!K20,"")</f>
      </c>
      <c r="I72" s="70">
        <f>IF('Heating, Cooling &amp; Ventilation'!B20&gt;0,'Heating, Cooling &amp; Ventilation'!L20,"")</f>
      </c>
      <c r="J72" s="96">
        <f>IF('Heating, Cooling &amp; Ventilation'!B20&gt;0,'Heating, Cooling &amp; Ventilation'!O20,"")</f>
      </c>
    </row>
    <row r="73" spans="1:10" ht="12.75">
      <c r="A73" s="70">
        <f>IF('Heating, Cooling &amp; Ventilation'!B21&gt;0,'Heating, Cooling &amp; Ventilation'!A21,"")</f>
      </c>
      <c r="B73" s="70">
        <f>IF('Heating, Cooling &amp; Ventilation'!B21&gt;0,'Heating, Cooling &amp; Ventilation'!B21,"")</f>
      </c>
      <c r="C73" s="70">
        <f>IF('Heating, Cooling &amp; Ventilation'!B21&gt;0,'Heating, Cooling &amp; Ventilation'!C21,"")</f>
      </c>
      <c r="D73" s="70">
        <f>IF('Heating, Cooling &amp; Ventilation'!B21&gt;0,'Heating, Cooling &amp; Ventilation'!G21,"")</f>
      </c>
      <c r="E73" s="88">
        <f>IF('Heating, Cooling &amp; Ventilation'!B21&gt;0,'Heating, Cooling &amp; Ventilation'!H21,"")</f>
      </c>
      <c r="F73" s="70">
        <f>IF('Heating, Cooling &amp; Ventilation'!B21&gt;0,'Heating, Cooling &amp; Ventilation'!I21,"")</f>
      </c>
      <c r="G73" s="70">
        <f>IF('Heating, Cooling &amp; Ventilation'!B21&gt;0,'Heating, Cooling &amp; Ventilation'!J21,"")</f>
      </c>
      <c r="H73" s="88">
        <f>IF('Heating, Cooling &amp; Ventilation'!B21&gt;0,'Heating, Cooling &amp; Ventilation'!K21,"")</f>
      </c>
      <c r="I73" s="70">
        <f>IF('Heating, Cooling &amp; Ventilation'!B21&gt;0,'Heating, Cooling &amp; Ventilation'!L21,"")</f>
      </c>
      <c r="J73" s="96">
        <f>IF('Heating, Cooling &amp; Ventilation'!B21&gt;0,'Heating, Cooling &amp; Ventilation'!O21,"")</f>
      </c>
    </row>
    <row r="74" spans="1:10" ht="12.75">
      <c r="A74" s="70">
        <f>IF('Heating, Cooling &amp; Ventilation'!B22&gt;0,'Heating, Cooling &amp; Ventilation'!A22,"")</f>
      </c>
      <c r="B74" s="70">
        <f>IF('Heating, Cooling &amp; Ventilation'!B22&gt;0,'Heating, Cooling &amp; Ventilation'!B22,"")</f>
      </c>
      <c r="C74" s="70">
        <f>IF('Heating, Cooling &amp; Ventilation'!B22&gt;0,'Heating, Cooling &amp; Ventilation'!C22,"")</f>
      </c>
      <c r="D74" s="70">
        <f>IF('Heating, Cooling &amp; Ventilation'!B22&gt;0,'Heating, Cooling &amp; Ventilation'!G22,"")</f>
      </c>
      <c r="E74" s="88">
        <f>IF('Heating, Cooling &amp; Ventilation'!B22&gt;0,'Heating, Cooling &amp; Ventilation'!H22,"")</f>
      </c>
      <c r="F74" s="70">
        <f>IF('Heating, Cooling &amp; Ventilation'!B22&gt;0,'Heating, Cooling &amp; Ventilation'!I22,"")</f>
      </c>
      <c r="G74" s="70">
        <f>IF('Heating, Cooling &amp; Ventilation'!B22&gt;0,'Heating, Cooling &amp; Ventilation'!J22,"")</f>
      </c>
      <c r="H74" s="88">
        <f>IF('Heating, Cooling &amp; Ventilation'!B22&gt;0,'Heating, Cooling &amp; Ventilation'!K22,"")</f>
      </c>
      <c r="I74" s="70">
        <f>IF('Heating, Cooling &amp; Ventilation'!B22&gt;0,'Heating, Cooling &amp; Ventilation'!L22,"")</f>
      </c>
      <c r="J74" s="96">
        <f>IF('Heating, Cooling &amp; Ventilation'!B22&gt;0,'Heating, Cooling &amp; Ventilation'!O22,"")</f>
      </c>
    </row>
    <row r="75" spans="1:10" ht="12.75">
      <c r="A75" s="70">
        <f>IF('Heating, Cooling &amp; Ventilation'!B23&gt;0,'Heating, Cooling &amp; Ventilation'!A23,"")</f>
      </c>
      <c r="B75" s="70">
        <f>IF('Heating, Cooling &amp; Ventilation'!B23&gt;0,'Heating, Cooling &amp; Ventilation'!B23,"")</f>
      </c>
      <c r="C75" s="70">
        <f>IF('Heating, Cooling &amp; Ventilation'!B23&gt;0,'Heating, Cooling &amp; Ventilation'!C23,"")</f>
      </c>
      <c r="D75" s="70">
        <f>IF('Heating, Cooling &amp; Ventilation'!B23&gt;0,'Heating, Cooling &amp; Ventilation'!G23,"")</f>
      </c>
      <c r="E75" s="88">
        <f>IF('Heating, Cooling &amp; Ventilation'!B23&gt;0,'Heating, Cooling &amp; Ventilation'!H23,"")</f>
      </c>
      <c r="F75" s="70">
        <f>IF('Heating, Cooling &amp; Ventilation'!B23&gt;0,'Heating, Cooling &amp; Ventilation'!I23,"")</f>
      </c>
      <c r="G75" s="70">
        <f>IF('Heating, Cooling &amp; Ventilation'!B23&gt;0,'Heating, Cooling &amp; Ventilation'!J23,"")</f>
      </c>
      <c r="H75" s="88">
        <f>IF('Heating, Cooling &amp; Ventilation'!B23&gt;0,'Heating, Cooling &amp; Ventilation'!K23,"")</f>
      </c>
      <c r="I75" s="70">
        <f>IF('Heating, Cooling &amp; Ventilation'!B23&gt;0,'Heating, Cooling &amp; Ventilation'!L23,"")</f>
      </c>
      <c r="J75" s="96">
        <f>IF('Heating, Cooling &amp; Ventilation'!B23&gt;0,'Heating, Cooling &amp; Ventilation'!O23,"")</f>
      </c>
    </row>
    <row r="76" spans="1:10" ht="12.75">
      <c r="A76" s="70">
        <f>IF('Heating, Cooling &amp; Ventilation'!B24&gt;0,'Heating, Cooling &amp; Ventilation'!A24,"")</f>
      </c>
      <c r="B76" s="70">
        <f>IF('Heating, Cooling &amp; Ventilation'!B24&gt;0,'Heating, Cooling &amp; Ventilation'!B24,"")</f>
      </c>
      <c r="C76" s="70">
        <f>IF('Heating, Cooling &amp; Ventilation'!B24&gt;0,'Heating, Cooling &amp; Ventilation'!C24,"")</f>
      </c>
      <c r="D76" s="70">
        <f>IF('Heating, Cooling &amp; Ventilation'!B24&gt;0,'Heating, Cooling &amp; Ventilation'!G24,"")</f>
      </c>
      <c r="E76" s="88">
        <f>IF('Heating, Cooling &amp; Ventilation'!B24&gt;0,'Heating, Cooling &amp; Ventilation'!H24,"")</f>
      </c>
      <c r="F76" s="70">
        <f>IF('Heating, Cooling &amp; Ventilation'!B24&gt;0,'Heating, Cooling &amp; Ventilation'!I24,"")</f>
      </c>
      <c r="G76" s="70">
        <f>IF('Heating, Cooling &amp; Ventilation'!B24&gt;0,'Heating, Cooling &amp; Ventilation'!J24,"")</f>
      </c>
      <c r="H76" s="88">
        <f>IF('Heating, Cooling &amp; Ventilation'!B24&gt;0,'Heating, Cooling &amp; Ventilation'!K24,"")</f>
      </c>
      <c r="I76" s="70">
        <f>IF('Heating, Cooling &amp; Ventilation'!B24&gt;0,'Heating, Cooling &amp; Ventilation'!L24,"")</f>
      </c>
      <c r="J76" s="96">
        <f>IF('Heating, Cooling &amp; Ventilation'!B24&gt;0,'Heating, Cooling &amp; Ventilation'!O24,"")</f>
      </c>
    </row>
    <row r="77" spans="1:10" ht="12.75">
      <c r="A77" s="70">
        <f>IF('Heating, Cooling &amp; Ventilation'!B25&gt;0,'Heating, Cooling &amp; Ventilation'!A25,"")</f>
      </c>
      <c r="B77" s="70">
        <f>IF('Heating, Cooling &amp; Ventilation'!B25&gt;0,'Heating, Cooling &amp; Ventilation'!B25,"")</f>
      </c>
      <c r="C77" s="70">
        <f>IF('Heating, Cooling &amp; Ventilation'!B25&gt;0,'Heating, Cooling &amp; Ventilation'!C25,"")</f>
      </c>
      <c r="D77" s="70">
        <f>IF('Heating, Cooling &amp; Ventilation'!B25&gt;0,'Heating, Cooling &amp; Ventilation'!G25,"")</f>
      </c>
      <c r="E77" s="88">
        <f>IF('Heating, Cooling &amp; Ventilation'!B25&gt;0,'Heating, Cooling &amp; Ventilation'!H25,"")</f>
      </c>
      <c r="F77" s="70">
        <f>IF('Heating, Cooling &amp; Ventilation'!B25&gt;0,'Heating, Cooling &amp; Ventilation'!I25,"")</f>
      </c>
      <c r="G77" s="70">
        <f>IF('Heating, Cooling &amp; Ventilation'!B25&gt;0,'Heating, Cooling &amp; Ventilation'!J25,"")</f>
      </c>
      <c r="H77" s="88">
        <f>IF('Heating, Cooling &amp; Ventilation'!B25&gt;0,'Heating, Cooling &amp; Ventilation'!K25,"")</f>
      </c>
      <c r="I77" s="70">
        <f>IF('Heating, Cooling &amp; Ventilation'!B25&gt;0,'Heating, Cooling &amp; Ventilation'!L25,"")</f>
      </c>
      <c r="J77" s="96">
        <f>IF('Heating, Cooling &amp; Ventilation'!B25&gt;0,'Heating, Cooling &amp; Ventilation'!O25,"")</f>
      </c>
    </row>
    <row r="78" spans="1:10" ht="12.75">
      <c r="A78" s="70">
        <f>IF('Heating, Cooling &amp; Ventilation'!B26&gt;0,'Heating, Cooling &amp; Ventilation'!A26,"")</f>
      </c>
      <c r="B78" s="70">
        <f>IF('Heating, Cooling &amp; Ventilation'!B26&gt;0,'Heating, Cooling &amp; Ventilation'!B26,"")</f>
      </c>
      <c r="C78" s="70">
        <f>IF('Heating, Cooling &amp; Ventilation'!B26&gt;0,'Heating, Cooling &amp; Ventilation'!C26,"")</f>
      </c>
      <c r="D78" s="70">
        <f>IF('Heating, Cooling &amp; Ventilation'!B26&gt;0,'Heating, Cooling &amp; Ventilation'!G26,"")</f>
      </c>
      <c r="E78" s="88">
        <f>IF('Heating, Cooling &amp; Ventilation'!B26&gt;0,'Heating, Cooling &amp; Ventilation'!H26,"")</f>
      </c>
      <c r="F78" s="70">
        <f>IF('Heating, Cooling &amp; Ventilation'!B26&gt;0,'Heating, Cooling &amp; Ventilation'!I26,"")</f>
      </c>
      <c r="G78" s="70">
        <f>IF('Heating, Cooling &amp; Ventilation'!B26&gt;0,'Heating, Cooling &amp; Ventilation'!J26,"")</f>
      </c>
      <c r="H78" s="88">
        <f>IF('Heating, Cooling &amp; Ventilation'!B26&gt;0,'Heating, Cooling &amp; Ventilation'!K26,"")</f>
      </c>
      <c r="I78" s="70">
        <f>IF('Heating, Cooling &amp; Ventilation'!B26&gt;0,'Heating, Cooling &amp; Ventilation'!L26,"")</f>
      </c>
      <c r="J78" s="96">
        <f>IF('Heating, Cooling &amp; Ventilation'!B26&gt;0,'Heating, Cooling &amp; Ventilation'!O26,"")</f>
      </c>
    </row>
    <row r="79" spans="1:10" ht="12.75">
      <c r="A79" s="70">
        <f>IF('Heating, Cooling &amp; Ventilation'!B27&gt;0,'Heating, Cooling &amp; Ventilation'!A27,"")</f>
      </c>
      <c r="B79" s="70">
        <f>IF('Heating, Cooling &amp; Ventilation'!B27&gt;0,'Heating, Cooling &amp; Ventilation'!B27,"")</f>
      </c>
      <c r="C79" s="70">
        <f>IF('Heating, Cooling &amp; Ventilation'!B27&gt;0,'Heating, Cooling &amp; Ventilation'!C27,"")</f>
      </c>
      <c r="D79" s="70">
        <f>IF('Heating, Cooling &amp; Ventilation'!B27&gt;0,'Heating, Cooling &amp; Ventilation'!G27,"")</f>
      </c>
      <c r="E79" s="88">
        <f>IF('Heating, Cooling &amp; Ventilation'!B27&gt;0,'Heating, Cooling &amp; Ventilation'!H27,"")</f>
      </c>
      <c r="F79" s="70">
        <f>IF('Heating, Cooling &amp; Ventilation'!B27&gt;0,'Heating, Cooling &amp; Ventilation'!I27,"")</f>
      </c>
      <c r="G79" s="70">
        <f>IF('Heating, Cooling &amp; Ventilation'!B27&gt;0,'Heating, Cooling &amp; Ventilation'!J27,"")</f>
      </c>
      <c r="H79" s="88">
        <f>IF('Heating, Cooling &amp; Ventilation'!B27&gt;0,'Heating, Cooling &amp; Ventilation'!K27,"")</f>
      </c>
      <c r="I79" s="70">
        <f>IF('Heating, Cooling &amp; Ventilation'!B27&gt;0,'Heating, Cooling &amp; Ventilation'!L27,"")</f>
      </c>
      <c r="J79" s="96">
        <f>IF('Heating, Cooling &amp; Ventilation'!B27&gt;0,'Heating, Cooling &amp; Ventilation'!O27,"")</f>
      </c>
    </row>
    <row r="80" spans="1:10" ht="12.75">
      <c r="A80" s="70">
        <f>IF('Heating, Cooling &amp; Ventilation'!B28&gt;0,'Heating, Cooling &amp; Ventilation'!A28,"")</f>
      </c>
      <c r="B80" s="70">
        <f>IF('Heating, Cooling &amp; Ventilation'!B28&gt;0,'Heating, Cooling &amp; Ventilation'!B28,"")</f>
      </c>
      <c r="C80" s="70">
        <f>IF('Heating, Cooling &amp; Ventilation'!B28&gt;0,'Heating, Cooling &amp; Ventilation'!C28,"")</f>
      </c>
      <c r="D80" s="70">
        <f>IF('Heating, Cooling &amp; Ventilation'!B28&gt;0,'Heating, Cooling &amp; Ventilation'!G28,"")</f>
      </c>
      <c r="E80" s="88">
        <f>IF('Heating, Cooling &amp; Ventilation'!B28&gt;0,'Heating, Cooling &amp; Ventilation'!H28,"")</f>
      </c>
      <c r="F80" s="70">
        <f>IF('Heating, Cooling &amp; Ventilation'!B28&gt;0,'Heating, Cooling &amp; Ventilation'!I28,"")</f>
      </c>
      <c r="G80" s="70">
        <f>IF('Heating, Cooling &amp; Ventilation'!B28&gt;0,'Heating, Cooling &amp; Ventilation'!J28,"")</f>
      </c>
      <c r="H80" s="88">
        <f>IF('Heating, Cooling &amp; Ventilation'!B28&gt;0,'Heating, Cooling &amp; Ventilation'!K28,"")</f>
      </c>
      <c r="I80" s="70">
        <f>IF('Heating, Cooling &amp; Ventilation'!B28&gt;0,'Heating, Cooling &amp; Ventilation'!L28,"")</f>
      </c>
      <c r="J80" s="96">
        <f>IF('Heating, Cooling &amp; Ventilation'!B28&gt;0,'Heating, Cooling &amp; Ventilation'!O28,"")</f>
      </c>
    </row>
    <row r="81" spans="1:10" ht="12.75">
      <c r="A81" s="70">
        <f>IF('Heating, Cooling &amp; Ventilation'!B29&gt;0,'Heating, Cooling &amp; Ventilation'!A29,"")</f>
      </c>
      <c r="B81" s="70">
        <f>IF('Heating, Cooling &amp; Ventilation'!B29&gt;0,'Heating, Cooling &amp; Ventilation'!B29,"")</f>
      </c>
      <c r="C81" s="70">
        <f>IF('Heating, Cooling &amp; Ventilation'!B29&gt;0,'Heating, Cooling &amp; Ventilation'!C29,"")</f>
      </c>
      <c r="D81" s="70">
        <f>IF('Heating, Cooling &amp; Ventilation'!B29&gt;0,'Heating, Cooling &amp; Ventilation'!G29,"")</f>
      </c>
      <c r="E81" s="88">
        <f>IF('Heating, Cooling &amp; Ventilation'!B29&gt;0,'Heating, Cooling &amp; Ventilation'!H29,"")</f>
      </c>
      <c r="F81" s="70">
        <f>IF('Heating, Cooling &amp; Ventilation'!B29&gt;0,'Heating, Cooling &amp; Ventilation'!I29,"")</f>
      </c>
      <c r="G81" s="70">
        <f>IF('Heating, Cooling &amp; Ventilation'!B29&gt;0,'Heating, Cooling &amp; Ventilation'!J29,"")</f>
      </c>
      <c r="H81" s="88">
        <f>IF('Heating, Cooling &amp; Ventilation'!B29&gt;0,'Heating, Cooling &amp; Ventilation'!K29,"")</f>
      </c>
      <c r="I81" s="70">
        <f>IF('Heating, Cooling &amp; Ventilation'!B29&gt;0,'Heating, Cooling &amp; Ventilation'!L29,"")</f>
      </c>
      <c r="J81" s="96">
        <f>IF('Heating, Cooling &amp; Ventilation'!B29&gt;0,'Heating, Cooling &amp; Ventilation'!O29,"")</f>
      </c>
    </row>
    <row r="82" spans="1:10" ht="12.75">
      <c r="A82" s="70">
        <f>IF('Heating, Cooling &amp; Ventilation'!B30&gt;0,'Heating, Cooling &amp; Ventilation'!A30,"")</f>
      </c>
      <c r="B82" s="70">
        <f>IF('Heating, Cooling &amp; Ventilation'!B30&gt;0,'Heating, Cooling &amp; Ventilation'!B30,"")</f>
      </c>
      <c r="C82" s="70">
        <f>IF('Heating, Cooling &amp; Ventilation'!B30&gt;0,'Heating, Cooling &amp; Ventilation'!C30,"")</f>
      </c>
      <c r="D82" s="70">
        <f>IF('Heating, Cooling &amp; Ventilation'!B30&gt;0,'Heating, Cooling &amp; Ventilation'!G30,"")</f>
      </c>
      <c r="E82" s="88">
        <f>IF('Heating, Cooling &amp; Ventilation'!B30&gt;0,'Heating, Cooling &amp; Ventilation'!H30,"")</f>
      </c>
      <c r="F82" s="70">
        <f>IF('Heating, Cooling &amp; Ventilation'!B30&gt;0,'Heating, Cooling &amp; Ventilation'!I30,"")</f>
      </c>
      <c r="G82" s="70">
        <f>IF('Heating, Cooling &amp; Ventilation'!B30&gt;0,'Heating, Cooling &amp; Ventilation'!J30,"")</f>
      </c>
      <c r="H82" s="88">
        <f>IF('Heating, Cooling &amp; Ventilation'!B30&gt;0,'Heating, Cooling &amp; Ventilation'!K30,"")</f>
      </c>
      <c r="I82" s="70">
        <f>IF('Heating, Cooling &amp; Ventilation'!B30&gt;0,'Heating, Cooling &amp; Ventilation'!L30,"")</f>
      </c>
      <c r="J82" s="96">
        <f>IF('Heating, Cooling &amp; Ventilation'!B30&gt;0,'Heating, Cooling &amp; Ventilation'!O30,"")</f>
      </c>
    </row>
    <row r="83" spans="1:10" ht="12.75">
      <c r="A83" s="70">
        <f>IF('Heating, Cooling &amp; Ventilation'!B31&gt;0,'Heating, Cooling &amp; Ventilation'!A31,"")</f>
      </c>
      <c r="B83" s="70">
        <f>IF('Heating, Cooling &amp; Ventilation'!B31&gt;0,'Heating, Cooling &amp; Ventilation'!B31,"")</f>
      </c>
      <c r="C83" s="70">
        <f>IF('Heating, Cooling &amp; Ventilation'!B31&gt;0,'Heating, Cooling &amp; Ventilation'!C31,"")</f>
      </c>
      <c r="D83" s="70">
        <f>IF('Heating, Cooling &amp; Ventilation'!B31&gt;0,'Heating, Cooling &amp; Ventilation'!G31,"")</f>
      </c>
      <c r="E83" s="88">
        <f>IF('Heating, Cooling &amp; Ventilation'!B31&gt;0,'Heating, Cooling &amp; Ventilation'!H31,"")</f>
      </c>
      <c r="F83" s="70">
        <f>IF('Heating, Cooling &amp; Ventilation'!B31&gt;0,'Heating, Cooling &amp; Ventilation'!I31,"")</f>
      </c>
      <c r="G83" s="70">
        <f>IF('Heating, Cooling &amp; Ventilation'!B31&gt;0,'Heating, Cooling &amp; Ventilation'!J31,"")</f>
      </c>
      <c r="H83" s="88">
        <f>IF('Heating, Cooling &amp; Ventilation'!B31&gt;0,'Heating, Cooling &amp; Ventilation'!K31,"")</f>
      </c>
      <c r="I83" s="70">
        <f>IF('Heating, Cooling &amp; Ventilation'!B31&gt;0,'Heating, Cooling &amp; Ventilation'!L31,"")</f>
      </c>
      <c r="J83" s="96">
        <f>IF('Heating, Cooling &amp; Ventilation'!B31&gt;0,'Heating, Cooling &amp; Ventilation'!O31,"")</f>
      </c>
    </row>
    <row r="84" spans="1:10" ht="12.75">
      <c r="A84" s="70">
        <f>IF('Heating, Cooling &amp; Ventilation'!B32&gt;0,'Heating, Cooling &amp; Ventilation'!A32,"")</f>
      </c>
      <c r="B84" s="70">
        <f>IF('Heating, Cooling &amp; Ventilation'!B32&gt;0,'Heating, Cooling &amp; Ventilation'!B32,"")</f>
      </c>
      <c r="C84" s="70">
        <f>IF('Heating, Cooling &amp; Ventilation'!B32&gt;0,'Heating, Cooling &amp; Ventilation'!C32,"")</f>
      </c>
      <c r="D84" s="70">
        <f>IF('Heating, Cooling &amp; Ventilation'!B32&gt;0,'Heating, Cooling &amp; Ventilation'!G32,"")</f>
      </c>
      <c r="E84" s="88">
        <f>IF('Heating, Cooling &amp; Ventilation'!B32&gt;0,'Heating, Cooling &amp; Ventilation'!H32,"")</f>
      </c>
      <c r="F84" s="70">
        <f>IF('Heating, Cooling &amp; Ventilation'!B32&gt;0,'Heating, Cooling &amp; Ventilation'!I32,"")</f>
      </c>
      <c r="G84" s="70">
        <f>IF('Heating, Cooling &amp; Ventilation'!B32&gt;0,'Heating, Cooling &amp; Ventilation'!J32,"")</f>
      </c>
      <c r="H84" s="88">
        <f>IF('Heating, Cooling &amp; Ventilation'!B32&gt;0,'Heating, Cooling &amp; Ventilation'!K32,"")</f>
      </c>
      <c r="I84" s="70">
        <f>IF('Heating, Cooling &amp; Ventilation'!B32&gt;0,'Heating, Cooling &amp; Ventilation'!L32,"")</f>
      </c>
      <c r="J84" s="96">
        <f>IF('Heating, Cooling &amp; Ventilation'!B32&gt;0,'Heating, Cooling &amp; Ventilation'!O32,"")</f>
      </c>
    </row>
    <row r="85" spans="1:10" ht="12.75">
      <c r="A85" s="70">
        <f>IF('Heating, Cooling &amp; Ventilation'!B33&gt;0,'Heating, Cooling &amp; Ventilation'!A33,"")</f>
      </c>
      <c r="B85" s="70">
        <f>IF('Heating, Cooling &amp; Ventilation'!B33&gt;0,'Heating, Cooling &amp; Ventilation'!B33,"")</f>
      </c>
      <c r="C85" s="70">
        <f>IF('Heating, Cooling &amp; Ventilation'!B33&gt;0,'Heating, Cooling &amp; Ventilation'!C33,"")</f>
      </c>
      <c r="D85" s="70">
        <f>IF('Heating, Cooling &amp; Ventilation'!B33&gt;0,'Heating, Cooling &amp; Ventilation'!G33,"")</f>
      </c>
      <c r="E85" s="88">
        <f>IF('Heating, Cooling &amp; Ventilation'!B33&gt;0,'Heating, Cooling &amp; Ventilation'!H33,"")</f>
      </c>
      <c r="F85" s="70">
        <f>IF('Heating, Cooling &amp; Ventilation'!B33&gt;0,'Heating, Cooling &amp; Ventilation'!I33,"")</f>
      </c>
      <c r="G85" s="70">
        <f>IF('Heating, Cooling &amp; Ventilation'!B33&gt;0,'Heating, Cooling &amp; Ventilation'!J33,"")</f>
      </c>
      <c r="H85" s="88">
        <f>IF('Heating, Cooling &amp; Ventilation'!B33&gt;0,'Heating, Cooling &amp; Ventilation'!K33,"")</f>
      </c>
      <c r="I85" s="70">
        <f>IF('Heating, Cooling &amp; Ventilation'!B33&gt;0,'Heating, Cooling &amp; Ventilation'!L33,"")</f>
      </c>
      <c r="J85" s="96">
        <f>IF('Heating, Cooling &amp; Ventilation'!B33&gt;0,'Heating, Cooling &amp; Ventilation'!O33,"")</f>
      </c>
    </row>
    <row r="86" spans="1:10" ht="12.75">
      <c r="A86" s="70">
        <f>IF('Heating, Cooling &amp; Ventilation'!B34&gt;0,'Heating, Cooling &amp; Ventilation'!A34,"")</f>
      </c>
      <c r="B86" s="70">
        <f>IF('Heating, Cooling &amp; Ventilation'!B34&gt;0,'Heating, Cooling &amp; Ventilation'!B34,"")</f>
      </c>
      <c r="C86" s="70">
        <f>IF('Heating, Cooling &amp; Ventilation'!B34&gt;0,'Heating, Cooling &amp; Ventilation'!C34,"")</f>
      </c>
      <c r="D86" s="70">
        <f>IF('Heating, Cooling &amp; Ventilation'!B34&gt;0,'Heating, Cooling &amp; Ventilation'!G34,"")</f>
      </c>
      <c r="E86" s="88">
        <f>IF('Heating, Cooling &amp; Ventilation'!B34&gt;0,'Heating, Cooling &amp; Ventilation'!H34,"")</f>
      </c>
      <c r="F86" s="70">
        <f>IF('Heating, Cooling &amp; Ventilation'!B34&gt;0,'Heating, Cooling &amp; Ventilation'!I34,"")</f>
      </c>
      <c r="G86" s="70">
        <f>IF('Heating, Cooling &amp; Ventilation'!B34&gt;0,'Heating, Cooling &amp; Ventilation'!J34,"")</f>
      </c>
      <c r="H86" s="88">
        <f>IF('Heating, Cooling &amp; Ventilation'!B34&gt;0,'Heating, Cooling &amp; Ventilation'!K34,"")</f>
      </c>
      <c r="I86" s="70">
        <f>IF('Heating, Cooling &amp; Ventilation'!B34&gt;0,'Heating, Cooling &amp; Ventilation'!L34,"")</f>
      </c>
      <c r="J86" s="96">
        <f>IF('Heating, Cooling &amp; Ventilation'!B34&gt;0,'Heating, Cooling &amp; Ventilation'!O34,"")</f>
      </c>
    </row>
    <row r="87" spans="1:10" ht="12.75">
      <c r="A87" s="70">
        <f>IF('Heating, Cooling &amp; Ventilation'!B35&gt;0,'Heating, Cooling &amp; Ventilation'!A35,"")</f>
      </c>
      <c r="B87" s="70">
        <f>IF('Heating, Cooling &amp; Ventilation'!B35&gt;0,'Heating, Cooling &amp; Ventilation'!B35,"")</f>
      </c>
      <c r="C87" s="70">
        <f>IF('Heating, Cooling &amp; Ventilation'!B35&gt;0,'Heating, Cooling &amp; Ventilation'!C35,"")</f>
      </c>
      <c r="D87" s="70">
        <f>IF('Heating, Cooling &amp; Ventilation'!B35&gt;0,'Heating, Cooling &amp; Ventilation'!G35,"")</f>
      </c>
      <c r="E87" s="88">
        <f>IF('Heating, Cooling &amp; Ventilation'!B35&gt;0,'Heating, Cooling &amp; Ventilation'!H35,"")</f>
      </c>
      <c r="F87" s="70">
        <f>IF('Heating, Cooling &amp; Ventilation'!B35&gt;0,'Heating, Cooling &amp; Ventilation'!I35,"")</f>
      </c>
      <c r="G87" s="70">
        <f>IF('Heating, Cooling &amp; Ventilation'!B35&gt;0,'Heating, Cooling &amp; Ventilation'!J35,"")</f>
      </c>
      <c r="H87" s="88">
        <f>IF('Heating, Cooling &amp; Ventilation'!B35&gt;0,'Heating, Cooling &amp; Ventilation'!K35,"")</f>
      </c>
      <c r="I87" s="70">
        <f>IF('Heating, Cooling &amp; Ventilation'!B35&gt;0,'Heating, Cooling &amp; Ventilation'!L35,"")</f>
      </c>
      <c r="J87" s="96">
        <f>IF('Heating, Cooling &amp; Ventilation'!B35&gt;0,'Heating, Cooling &amp; Ventilation'!O35,"")</f>
      </c>
    </row>
    <row r="88" spans="1:10" ht="12.75">
      <c r="A88" s="70">
        <f>IF('Heating, Cooling &amp; Ventilation'!B36&gt;0,'Heating, Cooling &amp; Ventilation'!A36,"")</f>
      </c>
      <c r="B88" s="70">
        <f>IF('Heating, Cooling &amp; Ventilation'!B36&gt;0,'Heating, Cooling &amp; Ventilation'!B36,"")</f>
      </c>
      <c r="C88" s="70">
        <f>IF('Heating, Cooling &amp; Ventilation'!B36&gt;0,'Heating, Cooling &amp; Ventilation'!C36,"")</f>
      </c>
      <c r="D88" s="70">
        <f>IF('Heating, Cooling &amp; Ventilation'!B36&gt;0,'Heating, Cooling &amp; Ventilation'!G36,"")</f>
      </c>
      <c r="E88" s="88">
        <f>IF('Heating, Cooling &amp; Ventilation'!B36&gt;0,'Heating, Cooling &amp; Ventilation'!H36,"")</f>
      </c>
      <c r="F88" s="70">
        <f>IF('Heating, Cooling &amp; Ventilation'!B36&gt;0,'Heating, Cooling &amp; Ventilation'!I36,"")</f>
      </c>
      <c r="G88" s="70">
        <f>IF('Heating, Cooling &amp; Ventilation'!B36&gt;0,'Heating, Cooling &amp; Ventilation'!J36,"")</f>
      </c>
      <c r="H88" s="88">
        <f>IF('Heating, Cooling &amp; Ventilation'!B36&gt;0,'Heating, Cooling &amp; Ventilation'!K36,"")</f>
      </c>
      <c r="I88" s="70">
        <f>IF('Heating, Cooling &amp; Ventilation'!B36&gt;0,'Heating, Cooling &amp; Ventilation'!L36,"")</f>
      </c>
      <c r="J88" s="96">
        <f>IF('Heating, Cooling &amp; Ventilation'!B36&gt;0,'Heating, Cooling &amp; Ventilation'!O36,"")</f>
      </c>
    </row>
    <row r="89" spans="1:10" ht="12.75">
      <c r="A89" s="70">
        <f>IF('Heating, Cooling &amp; Ventilation'!B37&gt;0,'Heating, Cooling &amp; Ventilation'!A37,"")</f>
      </c>
      <c r="B89" s="70">
        <f>IF('Heating, Cooling &amp; Ventilation'!B37&gt;0,'Heating, Cooling &amp; Ventilation'!B37,"")</f>
      </c>
      <c r="C89" s="70">
        <f>IF('Heating, Cooling &amp; Ventilation'!B37&gt;0,'Heating, Cooling &amp; Ventilation'!C37,"")</f>
      </c>
      <c r="D89" s="70">
        <f>IF('Heating, Cooling &amp; Ventilation'!B37&gt;0,'Heating, Cooling &amp; Ventilation'!G37,"")</f>
      </c>
      <c r="E89" s="88">
        <f>IF('Heating, Cooling &amp; Ventilation'!B37&gt;0,'Heating, Cooling &amp; Ventilation'!H37,"")</f>
      </c>
      <c r="F89" s="70">
        <f>IF('Heating, Cooling &amp; Ventilation'!B37&gt;0,'Heating, Cooling &amp; Ventilation'!I37,"")</f>
      </c>
      <c r="G89" s="70">
        <f>IF('Heating, Cooling &amp; Ventilation'!B37&gt;0,'Heating, Cooling &amp; Ventilation'!J37,"")</f>
      </c>
      <c r="H89" s="88">
        <f>IF('Heating, Cooling &amp; Ventilation'!B37&gt;0,'Heating, Cooling &amp; Ventilation'!K37,"")</f>
      </c>
      <c r="I89" s="70">
        <f>IF('Heating, Cooling &amp; Ventilation'!B37&gt;0,'Heating, Cooling &amp; Ventilation'!L37,"")</f>
      </c>
      <c r="J89" s="96">
        <f>IF('Heating, Cooling &amp; Ventilation'!B37&gt;0,'Heating, Cooling &amp; Ventilation'!O37,"")</f>
      </c>
    </row>
    <row r="90" spans="1:10" ht="12.75">
      <c r="A90" s="70">
        <f>IF('Heating, Cooling &amp; Ventilation'!B38&gt;0,'Heating, Cooling &amp; Ventilation'!A38,"")</f>
      </c>
      <c r="B90" s="70">
        <f>IF('Heating, Cooling &amp; Ventilation'!B38&gt;0,'Heating, Cooling &amp; Ventilation'!B38,"")</f>
      </c>
      <c r="C90" s="70">
        <f>IF('Heating, Cooling &amp; Ventilation'!B38&gt;0,'Heating, Cooling &amp; Ventilation'!C38,"")</f>
      </c>
      <c r="D90" s="70">
        <f>IF('Heating, Cooling &amp; Ventilation'!B38&gt;0,'Heating, Cooling &amp; Ventilation'!G38,"")</f>
      </c>
      <c r="E90" s="88">
        <f>IF('Heating, Cooling &amp; Ventilation'!B38&gt;0,'Heating, Cooling &amp; Ventilation'!H38,"")</f>
      </c>
      <c r="F90" s="70">
        <f>IF('Heating, Cooling &amp; Ventilation'!B38&gt;0,'Heating, Cooling &amp; Ventilation'!I38,"")</f>
      </c>
      <c r="G90" s="70">
        <f>IF('Heating, Cooling &amp; Ventilation'!B38&gt;0,'Heating, Cooling &amp; Ventilation'!J38,"")</f>
      </c>
      <c r="H90" s="88">
        <f>IF('Heating, Cooling &amp; Ventilation'!B38&gt;0,'Heating, Cooling &amp; Ventilation'!K38,"")</f>
      </c>
      <c r="I90" s="70">
        <f>IF('Heating, Cooling &amp; Ventilation'!B38&gt;0,'Heating, Cooling &amp; Ventilation'!L38,"")</f>
      </c>
      <c r="J90" s="96">
        <f>IF('Heating, Cooling &amp; Ventilation'!B38&gt;0,'Heating, Cooling &amp; Ventilation'!O38,"")</f>
      </c>
    </row>
    <row r="91" spans="1:10" ht="12.75">
      <c r="A91" s="70">
        <f>IF('Heating, Cooling &amp; Ventilation'!B39&gt;0,'Heating, Cooling &amp; Ventilation'!A39,"")</f>
      </c>
      <c r="B91" s="70">
        <f>IF('Heating, Cooling &amp; Ventilation'!B39&gt;0,'Heating, Cooling &amp; Ventilation'!B39,"")</f>
      </c>
      <c r="C91" s="70">
        <f>IF('Heating, Cooling &amp; Ventilation'!B39&gt;0,'Heating, Cooling &amp; Ventilation'!C39,"")</f>
      </c>
      <c r="D91" s="70">
        <f>IF('Heating, Cooling &amp; Ventilation'!B39&gt;0,'Heating, Cooling &amp; Ventilation'!G39,"")</f>
      </c>
      <c r="E91" s="88">
        <f>IF('Heating, Cooling &amp; Ventilation'!B39&gt;0,'Heating, Cooling &amp; Ventilation'!H39,"")</f>
      </c>
      <c r="F91" s="70">
        <f>IF('Heating, Cooling &amp; Ventilation'!B39&gt;0,'Heating, Cooling &amp; Ventilation'!I39,"")</f>
      </c>
      <c r="G91" s="70">
        <f>IF('Heating, Cooling &amp; Ventilation'!B39&gt;0,'Heating, Cooling &amp; Ventilation'!J39,"")</f>
      </c>
      <c r="H91" s="88">
        <f>IF('Heating, Cooling &amp; Ventilation'!B39&gt;0,'Heating, Cooling &amp; Ventilation'!K39,"")</f>
      </c>
      <c r="I91" s="70">
        <f>IF('Heating, Cooling &amp; Ventilation'!B39&gt;0,'Heating, Cooling &amp; Ventilation'!L39,"")</f>
      </c>
      <c r="J91" s="96">
        <f>IF('Heating, Cooling &amp; Ventilation'!B39&gt;0,'Heating, Cooling &amp; Ventilation'!O39,"")</f>
      </c>
    </row>
    <row r="92" spans="1:10" ht="12.75">
      <c r="A92" s="70">
        <f>IF('Heating, Cooling &amp; Ventilation'!B40&gt;0,'Heating, Cooling &amp; Ventilation'!A40,"")</f>
      </c>
      <c r="B92" s="70">
        <f>IF('Heating, Cooling &amp; Ventilation'!B40&gt;0,'Heating, Cooling &amp; Ventilation'!B40,"")</f>
      </c>
      <c r="C92" s="70">
        <f>IF('Heating, Cooling &amp; Ventilation'!B40&gt;0,'Heating, Cooling &amp; Ventilation'!C40,"")</f>
      </c>
      <c r="D92" s="70">
        <f>IF('Heating, Cooling &amp; Ventilation'!B40&gt;0,'Heating, Cooling &amp; Ventilation'!G40,"")</f>
      </c>
      <c r="E92" s="88">
        <f>IF('Heating, Cooling &amp; Ventilation'!B40&gt;0,'Heating, Cooling &amp; Ventilation'!H40,"")</f>
      </c>
      <c r="F92" s="70">
        <f>IF('Heating, Cooling &amp; Ventilation'!B40&gt;0,'Heating, Cooling &amp; Ventilation'!I40,"")</f>
      </c>
      <c r="G92" s="70">
        <f>IF('Heating, Cooling &amp; Ventilation'!B40&gt;0,'Heating, Cooling &amp; Ventilation'!J40,"")</f>
      </c>
      <c r="H92" s="88">
        <f>IF('Heating, Cooling &amp; Ventilation'!B40&gt;0,'Heating, Cooling &amp; Ventilation'!K40,"")</f>
      </c>
      <c r="I92" s="70">
        <f>IF('Heating, Cooling &amp; Ventilation'!B40&gt;0,'Heating, Cooling &amp; Ventilation'!L40,"")</f>
      </c>
      <c r="J92" s="96">
        <f>IF('Heating, Cooling &amp; Ventilation'!B40&gt;0,'Heating, Cooling &amp; Ventilation'!O40,"")</f>
      </c>
    </row>
    <row r="93" spans="1:10" ht="12.75">
      <c r="A93" s="70">
        <f>IF('Heating, Cooling &amp; Ventilation'!B41&gt;0,'Heating, Cooling &amp; Ventilation'!A41,"")</f>
      </c>
      <c r="B93" s="70">
        <f>IF('Heating, Cooling &amp; Ventilation'!B41&gt;0,'Heating, Cooling &amp; Ventilation'!B41,"")</f>
      </c>
      <c r="C93" s="70">
        <f>IF('Heating, Cooling &amp; Ventilation'!B41&gt;0,'Heating, Cooling &amp; Ventilation'!C41,"")</f>
      </c>
      <c r="D93" s="70">
        <f>IF('Heating, Cooling &amp; Ventilation'!B41&gt;0,'Heating, Cooling &amp; Ventilation'!G41,"")</f>
      </c>
      <c r="E93" s="88">
        <f>IF('Heating, Cooling &amp; Ventilation'!B41&gt;0,'Heating, Cooling &amp; Ventilation'!H41,"")</f>
      </c>
      <c r="F93" s="70">
        <f>IF('Heating, Cooling &amp; Ventilation'!B41&gt;0,'Heating, Cooling &amp; Ventilation'!I41,"")</f>
      </c>
      <c r="G93" s="70">
        <f>IF('Heating, Cooling &amp; Ventilation'!B41&gt;0,'Heating, Cooling &amp; Ventilation'!J41,"")</f>
      </c>
      <c r="H93" s="88">
        <f>IF('Heating, Cooling &amp; Ventilation'!B41&gt;0,'Heating, Cooling &amp; Ventilation'!K41,"")</f>
      </c>
      <c r="I93" s="70">
        <f>IF('Heating, Cooling &amp; Ventilation'!B41&gt;0,'Heating, Cooling &amp; Ventilation'!L41,"")</f>
      </c>
      <c r="J93" s="96">
        <f>IF('Heating, Cooling &amp; Ventilation'!B41&gt;0,'Heating, Cooling &amp; Ventilation'!O41,"")</f>
      </c>
    </row>
    <row r="94" spans="1:10" ht="12.75">
      <c r="A94" s="70">
        <f>IF('Heating, Cooling &amp; Ventilation'!B42&gt;0,'Heating, Cooling &amp; Ventilation'!A42,"")</f>
      </c>
      <c r="B94" s="70">
        <f>IF('Heating, Cooling &amp; Ventilation'!B42&gt;0,'Heating, Cooling &amp; Ventilation'!B42,"")</f>
      </c>
      <c r="C94" s="70">
        <f>IF('Heating, Cooling &amp; Ventilation'!B42&gt;0,'Heating, Cooling &amp; Ventilation'!C42,"")</f>
      </c>
      <c r="D94" s="70">
        <f>IF('Heating, Cooling &amp; Ventilation'!B42&gt;0,'Heating, Cooling &amp; Ventilation'!G42,"")</f>
      </c>
      <c r="E94" s="88">
        <f>IF('Heating, Cooling &amp; Ventilation'!B42&gt;0,'Heating, Cooling &amp; Ventilation'!H42,"")</f>
      </c>
      <c r="F94" s="70">
        <f>IF('Heating, Cooling &amp; Ventilation'!B42&gt;0,'Heating, Cooling &amp; Ventilation'!I42,"")</f>
      </c>
      <c r="G94" s="70">
        <f>IF('Heating, Cooling &amp; Ventilation'!B42&gt;0,'Heating, Cooling &amp; Ventilation'!J42,"")</f>
      </c>
      <c r="H94" s="88">
        <f>IF('Heating, Cooling &amp; Ventilation'!B42&gt;0,'Heating, Cooling &amp; Ventilation'!K42,"")</f>
      </c>
      <c r="I94" s="70">
        <f>IF('Heating, Cooling &amp; Ventilation'!B42&gt;0,'Heating, Cooling &amp; Ventilation'!L42,"")</f>
      </c>
      <c r="J94" s="96">
        <f>IF('Heating, Cooling &amp; Ventilation'!B42&gt;0,'Heating, Cooling &amp; Ventilation'!O42,"")</f>
      </c>
    </row>
    <row r="95" spans="1:10" ht="12.75">
      <c r="A95" s="70">
        <f>IF('Heating, Cooling &amp; Ventilation'!B43&gt;0,'Heating, Cooling &amp; Ventilation'!A43,"")</f>
      </c>
      <c r="B95" s="70">
        <f>IF('Heating, Cooling &amp; Ventilation'!B43&gt;0,'Heating, Cooling &amp; Ventilation'!B43,"")</f>
      </c>
      <c r="C95" s="70">
        <f>IF('Heating, Cooling &amp; Ventilation'!B43&gt;0,'Heating, Cooling &amp; Ventilation'!C43,"")</f>
      </c>
      <c r="D95" s="70">
        <f>IF('Heating, Cooling &amp; Ventilation'!B43&gt;0,'Heating, Cooling &amp; Ventilation'!G43,"")</f>
      </c>
      <c r="E95" s="88">
        <f>IF('Heating, Cooling &amp; Ventilation'!B43&gt;0,'Heating, Cooling &amp; Ventilation'!H43,"")</f>
      </c>
      <c r="F95" s="70">
        <f>IF('Heating, Cooling &amp; Ventilation'!B43&gt;0,'Heating, Cooling &amp; Ventilation'!I43,"")</f>
      </c>
      <c r="G95" s="70">
        <f>IF('Heating, Cooling &amp; Ventilation'!B43&gt;0,'Heating, Cooling &amp; Ventilation'!J43,"")</f>
      </c>
      <c r="H95" s="88">
        <f>IF('Heating, Cooling &amp; Ventilation'!B43&gt;0,'Heating, Cooling &amp; Ventilation'!K43,"")</f>
      </c>
      <c r="I95" s="70">
        <f>IF('Heating, Cooling &amp; Ventilation'!B43&gt;0,'Heating, Cooling &amp; Ventilation'!L43,"")</f>
      </c>
      <c r="J95" s="96">
        <f>IF('Heating, Cooling &amp; Ventilation'!B43&gt;0,'Heating, Cooling &amp; Ventilation'!O43,"")</f>
      </c>
    </row>
    <row r="96" spans="1:10" ht="12.75">
      <c r="A96" s="70">
        <f>IF('Heating, Cooling &amp; Ventilation'!B44&gt;0,'Heating, Cooling &amp; Ventilation'!A44,"")</f>
      </c>
      <c r="B96" s="70">
        <f>IF('Heating, Cooling &amp; Ventilation'!B44&gt;0,'Heating, Cooling &amp; Ventilation'!B44,"")</f>
      </c>
      <c r="C96" s="70">
        <f>IF('Heating, Cooling &amp; Ventilation'!B44&gt;0,'Heating, Cooling &amp; Ventilation'!C44,"")</f>
      </c>
      <c r="D96" s="70">
        <f>IF('Heating, Cooling &amp; Ventilation'!B44&gt;0,'Heating, Cooling &amp; Ventilation'!G44,"")</f>
      </c>
      <c r="E96" s="88">
        <f>IF('Heating, Cooling &amp; Ventilation'!B44&gt;0,'Heating, Cooling &amp; Ventilation'!H44,"")</f>
      </c>
      <c r="F96" s="70">
        <f>IF('Heating, Cooling &amp; Ventilation'!B44&gt;0,'Heating, Cooling &amp; Ventilation'!I44,"")</f>
      </c>
      <c r="G96" s="70">
        <f>IF('Heating, Cooling &amp; Ventilation'!B44&gt;0,'Heating, Cooling &amp; Ventilation'!J44,"")</f>
      </c>
      <c r="H96" s="88">
        <f>IF('Heating, Cooling &amp; Ventilation'!B44&gt;0,'Heating, Cooling &amp; Ventilation'!K44,"")</f>
      </c>
      <c r="I96" s="70">
        <f>IF('Heating, Cooling &amp; Ventilation'!B44&gt;0,'Heating, Cooling &amp; Ventilation'!L44,"")</f>
      </c>
      <c r="J96" s="96">
        <f>IF('Heating, Cooling &amp; Ventilation'!B44&gt;0,'Heating, Cooling &amp; Ventilation'!O44,"")</f>
      </c>
    </row>
    <row r="97" spans="1:10" ht="12.75">
      <c r="A97" s="70">
        <f>IF('Heating, Cooling &amp; Ventilation'!B45&gt;0,'Heating, Cooling &amp; Ventilation'!A45,"")</f>
      </c>
      <c r="B97" s="70">
        <f>IF('Heating, Cooling &amp; Ventilation'!B45&gt;0,'Heating, Cooling &amp; Ventilation'!B45,"")</f>
      </c>
      <c r="C97" s="70">
        <f>IF('Heating, Cooling &amp; Ventilation'!B45&gt;0,'Heating, Cooling &amp; Ventilation'!C45,"")</f>
      </c>
      <c r="D97" s="70">
        <f>IF('Heating, Cooling &amp; Ventilation'!B45&gt;0,'Heating, Cooling &amp; Ventilation'!G45,"")</f>
      </c>
      <c r="E97" s="88">
        <f>IF('Heating, Cooling &amp; Ventilation'!B45&gt;0,'Heating, Cooling &amp; Ventilation'!H45,"")</f>
      </c>
      <c r="F97" s="70">
        <f>IF('Heating, Cooling &amp; Ventilation'!B45&gt;0,'Heating, Cooling &amp; Ventilation'!I45,"")</f>
      </c>
      <c r="G97" s="70">
        <f>IF('Heating, Cooling &amp; Ventilation'!B45&gt;0,'Heating, Cooling &amp; Ventilation'!J45,"")</f>
      </c>
      <c r="H97" s="88">
        <f>IF('Heating, Cooling &amp; Ventilation'!B45&gt;0,'Heating, Cooling &amp; Ventilation'!K45,"")</f>
      </c>
      <c r="I97" s="70">
        <f>IF('Heating, Cooling &amp; Ventilation'!B45&gt;0,'Heating, Cooling &amp; Ventilation'!L45,"")</f>
      </c>
      <c r="J97" s="96">
        <f>IF('Heating, Cooling &amp; Ventilation'!B45&gt;0,'Heating, Cooling &amp; Ventilation'!O45,"")</f>
      </c>
    </row>
    <row r="98" spans="1:10" ht="12.75">
      <c r="A98" s="70">
        <f>IF('Heating, Cooling &amp; Ventilation'!B47&gt;0,'Heating, Cooling &amp; Ventilation'!A47,"")</f>
      </c>
      <c r="B98" s="70">
        <f>IF('Heating, Cooling &amp; Ventilation'!B47&gt;0,'Heating, Cooling &amp; Ventilation'!B47,"")</f>
      </c>
      <c r="C98" s="70">
        <f>IF('Heating, Cooling &amp; Ventilation'!B47&gt;0,'Heating, Cooling &amp; Ventilation'!C47,"")</f>
      </c>
      <c r="D98" s="70">
        <f>IF('Heating, Cooling &amp; Ventilation'!B47&gt;0,'Heating, Cooling &amp; Ventilation'!G47,"")</f>
      </c>
      <c r="E98" s="88">
        <f>IF('Heating, Cooling &amp; Ventilation'!B47&gt;0,'Heating, Cooling &amp; Ventilation'!H47,"")</f>
      </c>
      <c r="F98" s="70">
        <f>IF('Heating, Cooling &amp; Ventilation'!B47&gt;0,'Heating, Cooling &amp; Ventilation'!I47,"")</f>
      </c>
      <c r="G98" s="70">
        <f>IF('Heating, Cooling &amp; Ventilation'!B47&gt;0,'Heating, Cooling &amp; Ventilation'!J47,"")</f>
      </c>
      <c r="H98" s="88">
        <f>IF('Heating, Cooling &amp; Ventilation'!B47&gt;0,'Heating, Cooling &amp; Ventilation'!K47,"")</f>
      </c>
      <c r="I98" s="70">
        <f>IF('Heating, Cooling &amp; Ventilation'!B47&gt;0,'Heating, Cooling &amp; Ventilation'!L47,"")</f>
      </c>
      <c r="J98" s="96">
        <f>IF('Heating, Cooling &amp; Ventilation'!B47&gt;0,'Heating, Cooling &amp; Ventilation'!O47,"")</f>
      </c>
    </row>
    <row r="99" spans="1:10" ht="12.75">
      <c r="A99" s="70">
        <f>IF('Heating, Cooling &amp; Ventilation'!B48&gt;0,'Heating, Cooling &amp; Ventilation'!A48,"")</f>
      </c>
      <c r="B99" s="70">
        <f>IF('Heating, Cooling &amp; Ventilation'!B48&gt;0,'Heating, Cooling &amp; Ventilation'!B48,"")</f>
      </c>
      <c r="C99" s="70">
        <f>IF('Heating, Cooling &amp; Ventilation'!B48&gt;0,'Heating, Cooling &amp; Ventilation'!C48,"")</f>
      </c>
      <c r="D99" s="70">
        <f>IF('Heating, Cooling &amp; Ventilation'!B48&gt;0,'Heating, Cooling &amp; Ventilation'!G48,"")</f>
      </c>
      <c r="E99" s="88">
        <f>IF('Heating, Cooling &amp; Ventilation'!B48&gt;0,'Heating, Cooling &amp; Ventilation'!H48,"")</f>
      </c>
      <c r="F99" s="70">
        <f>IF('Heating, Cooling &amp; Ventilation'!B48&gt;0,'Heating, Cooling &amp; Ventilation'!I48,"")</f>
      </c>
      <c r="G99" s="70">
        <f>IF('Heating, Cooling &amp; Ventilation'!B48&gt;0,'Heating, Cooling &amp; Ventilation'!J48,"")</f>
      </c>
      <c r="H99" s="88">
        <f>IF('Heating, Cooling &amp; Ventilation'!B48&gt;0,'Heating, Cooling &amp; Ventilation'!K48,"")</f>
      </c>
      <c r="I99" s="70">
        <f>IF('Heating, Cooling &amp; Ventilation'!B48&gt;0,'Heating, Cooling &amp; Ventilation'!L48,"")</f>
      </c>
      <c r="J99" s="96">
        <f>IF('Heating, Cooling &amp; Ventilation'!B48&gt;0,'Heating, Cooling &amp; Ventilation'!O48,"")</f>
      </c>
    </row>
    <row r="100" spans="1:10" ht="12.75">
      <c r="A100" s="70">
        <f>IF('Heating, Cooling &amp; Ventilation'!B50&gt;0,'Heating, Cooling &amp; Ventilation'!A50,"")</f>
      </c>
      <c r="B100" s="70">
        <f>IF('Heating, Cooling &amp; Ventilation'!B50&gt;0,'Heating, Cooling &amp; Ventilation'!B50,"")</f>
      </c>
      <c r="C100" s="70">
        <f>IF('Heating, Cooling &amp; Ventilation'!B50&gt;0,'Heating, Cooling &amp; Ventilation'!C50,"")</f>
      </c>
      <c r="D100" s="70">
        <f>IF('Heating, Cooling &amp; Ventilation'!B50&gt;0,'Heating, Cooling &amp; Ventilation'!G50,"")</f>
      </c>
      <c r="E100" s="88">
        <f>IF('Heating, Cooling &amp; Ventilation'!B50&gt;0,'Heating, Cooling &amp; Ventilation'!H50,"")</f>
      </c>
      <c r="F100" s="70">
        <f>IF('Heating, Cooling &amp; Ventilation'!B50&gt;0,'Heating, Cooling &amp; Ventilation'!I50,"")</f>
      </c>
      <c r="G100" s="70">
        <f>IF('Heating, Cooling &amp; Ventilation'!B50&gt;0,'Heating, Cooling &amp; Ventilation'!J50,"")</f>
      </c>
      <c r="H100" s="88">
        <f>IF('Heating, Cooling &amp; Ventilation'!B50&gt;0,'Heating, Cooling &amp; Ventilation'!K50,"")</f>
      </c>
      <c r="I100" s="70">
        <f>IF('Heating, Cooling &amp; Ventilation'!B50&gt;0,'Heating, Cooling &amp; Ventilation'!L50,"")</f>
      </c>
      <c r="J100" s="96">
        <f>IF('Heating, Cooling &amp; Ventilation'!B50&gt;0,'Heating, Cooling &amp; Ventilation'!O50,"")</f>
      </c>
    </row>
    <row r="101" spans="1:10" ht="12.75">
      <c r="A101" s="70">
        <f>IF('Heating, Cooling &amp; Ventilation'!B51&gt;0,'Heating, Cooling &amp; Ventilation'!A51,"")</f>
      </c>
      <c r="B101" s="70">
        <f>IF('Heating, Cooling &amp; Ventilation'!B51&gt;0,'Heating, Cooling &amp; Ventilation'!B51,"")</f>
      </c>
      <c r="C101" s="70">
        <f>IF('Heating, Cooling &amp; Ventilation'!B51&gt;0,'Heating, Cooling &amp; Ventilation'!C51,"")</f>
      </c>
      <c r="D101" s="70">
        <f>IF('Heating, Cooling &amp; Ventilation'!B51&gt;0,'Heating, Cooling &amp; Ventilation'!G51,"")</f>
      </c>
      <c r="E101" s="88">
        <f>IF('Heating, Cooling &amp; Ventilation'!B51&gt;0,'Heating, Cooling &amp; Ventilation'!H51,"")</f>
      </c>
      <c r="F101" s="70">
        <f>IF('Heating, Cooling &amp; Ventilation'!B51&gt;0,'Heating, Cooling &amp; Ventilation'!I51,"")</f>
      </c>
      <c r="G101" s="70">
        <f>IF('Heating, Cooling &amp; Ventilation'!B51&gt;0,'Heating, Cooling &amp; Ventilation'!J51,"")</f>
      </c>
      <c r="H101" s="88">
        <f>IF('Heating, Cooling &amp; Ventilation'!B51&gt;0,'Heating, Cooling &amp; Ventilation'!K51,"")</f>
      </c>
      <c r="I101" s="70">
        <f>IF('Heating, Cooling &amp; Ventilation'!B51&gt;0,'Heating, Cooling &amp; Ventilation'!L51,"")</f>
      </c>
      <c r="J101" s="96">
        <f>IF('Heating, Cooling &amp; Ventilation'!B51&gt;0,'Heating, Cooling &amp; Ventilation'!O51,"")</f>
      </c>
    </row>
    <row r="102" spans="1:10" ht="12.75">
      <c r="A102" s="70">
        <f>IF('Home Appliances'!B13&gt;0,'Home Appliances'!A13,"")</f>
      </c>
      <c r="B102" s="70">
        <f>IF('Home Appliances'!B13&gt;0,'Home Appliances'!B13,"")</f>
      </c>
      <c r="C102" s="70">
        <f>IF('Home Appliances'!B13&gt;0,'Home Appliances'!C13,"")</f>
      </c>
      <c r="D102" s="70">
        <f>IF('Home Appliances'!B13&gt;0,'Home Appliances'!G13,"")</f>
      </c>
      <c r="E102" s="88">
        <f>IF('Home Appliances'!B13&gt;0,'Home Appliances'!H13,"")</f>
      </c>
      <c r="F102" s="70">
        <f>IF('Home Appliances'!B13&gt;0,'Home Appliances'!I13,"")</f>
      </c>
      <c r="G102" s="70">
        <f>IF('Home Appliances'!B13&gt;0,'Home Appliances'!J13,"")</f>
      </c>
      <c r="H102" s="88">
        <f>IF('Home Appliances'!B13&gt;0,'Home Appliances'!K13,"")</f>
      </c>
      <c r="I102" s="70">
        <f>IF('Home Appliances'!B13&gt;0,'Home Appliances'!L13,"")</f>
      </c>
      <c r="J102" s="96">
        <f>IF('Home Appliances'!B13&gt;0,'Home Appliances'!O13,"")</f>
      </c>
    </row>
    <row r="103" spans="1:10" ht="12.75">
      <c r="A103" s="70">
        <f>IF('Home Appliances'!B14&gt;0,'Home Appliances'!A14,"")</f>
      </c>
      <c r="B103" s="70">
        <f>IF('Home Appliances'!B14&gt;0,'Home Appliances'!B14,"")</f>
      </c>
      <c r="C103" s="70">
        <f>IF('Home Appliances'!B14&gt;0,'Home Appliances'!C14,"")</f>
      </c>
      <c r="D103" s="70">
        <f>IF('Home Appliances'!B14&gt;0,'Home Appliances'!G14,"")</f>
      </c>
      <c r="E103" s="88">
        <f>IF('Home Appliances'!B14&gt;0,'Home Appliances'!H14,"")</f>
      </c>
      <c r="F103" s="70">
        <f>IF('Home Appliances'!B14&gt;0,'Home Appliances'!I14,"")</f>
      </c>
      <c r="G103" s="70">
        <f>IF('Home Appliances'!B14&gt;0,'Home Appliances'!J14,"")</f>
      </c>
      <c r="H103" s="88">
        <f>IF('Home Appliances'!B14&gt;0,'Home Appliances'!K14,"")</f>
      </c>
      <c r="I103" s="70">
        <f>IF('Home Appliances'!B14&gt;0,'Home Appliances'!L14,"")</f>
      </c>
      <c r="J103" s="96">
        <f>IF('Home Appliances'!B14&gt;0,'Home Appliances'!O14,"")</f>
      </c>
    </row>
    <row r="104" spans="1:10" ht="12.75">
      <c r="A104" s="70">
        <f>IF('Home Appliances'!B15&gt;0,'Home Appliances'!A15,"")</f>
      </c>
      <c r="B104" s="70">
        <f>IF('Home Appliances'!B15&gt;0,'Home Appliances'!B15,"")</f>
      </c>
      <c r="C104" s="70">
        <f>IF('Home Appliances'!B15&gt;0,'Home Appliances'!C15,"")</f>
      </c>
      <c r="D104" s="70">
        <f>IF('Home Appliances'!B15&gt;0,'Home Appliances'!G15,"")</f>
      </c>
      <c r="E104" s="88">
        <f>IF('Home Appliances'!B15&gt;0,'Home Appliances'!H15,"")</f>
      </c>
      <c r="F104" s="70">
        <f>IF('Home Appliances'!B15&gt;0,'Home Appliances'!I15,"")</f>
      </c>
      <c r="G104" s="70">
        <f>IF('Home Appliances'!B15&gt;0,'Home Appliances'!J15,"")</f>
      </c>
      <c r="H104" s="88">
        <f>IF('Home Appliances'!B15&gt;0,'Home Appliances'!K15,"")</f>
      </c>
      <c r="I104" s="70">
        <f>IF('Home Appliances'!B15&gt;0,'Home Appliances'!L15,"")</f>
      </c>
      <c r="J104" s="96">
        <f>IF('Home Appliances'!B15&gt;0,'Home Appliances'!O15,"")</f>
      </c>
    </row>
    <row r="105" spans="1:10" ht="12.75">
      <c r="A105" s="70">
        <f>IF('Home Appliances'!B16&gt;0,'Home Appliances'!A16,"")</f>
      </c>
      <c r="B105" s="70">
        <f>IF('Home Appliances'!B16&gt;0,'Home Appliances'!B16,"")</f>
      </c>
      <c r="C105" s="70">
        <f>IF('Home Appliances'!B16&gt;0,'Home Appliances'!C16,"")</f>
      </c>
      <c r="D105" s="70">
        <f>IF('Home Appliances'!B16&gt;0,'Home Appliances'!G16,"")</f>
      </c>
      <c r="E105" s="88">
        <f>IF('Home Appliances'!B16&gt;0,'Home Appliances'!H16,"")</f>
      </c>
      <c r="F105" s="70">
        <f>IF('Home Appliances'!B16&gt;0,'Home Appliances'!I16,"")</f>
      </c>
      <c r="G105" s="70">
        <f>IF('Home Appliances'!B16&gt;0,'Home Appliances'!J16,"")</f>
      </c>
      <c r="H105" s="88">
        <f>IF('Home Appliances'!B16&gt;0,'Home Appliances'!K16,"")</f>
      </c>
      <c r="I105" s="70">
        <f>IF('Home Appliances'!B16&gt;0,'Home Appliances'!L16,"")</f>
      </c>
      <c r="J105" s="96">
        <f>IF('Home Appliances'!B16&gt;0,'Home Appliances'!O16,"")</f>
      </c>
    </row>
    <row r="106" spans="1:10" ht="12.75">
      <c r="A106" s="70">
        <f>IF('Home Appliances'!B17&gt;0,'Home Appliances'!A17,"")</f>
      </c>
      <c r="B106" s="70">
        <f>IF('Home Appliances'!B17&gt;0,'Home Appliances'!B17,"")</f>
      </c>
      <c r="C106" s="70">
        <f>IF('Home Appliances'!B17&gt;0,'Home Appliances'!C17,"")</f>
      </c>
      <c r="D106" s="70">
        <f>IF('Home Appliances'!B17&gt;0,'Home Appliances'!G17,"")</f>
      </c>
      <c r="E106" s="88">
        <f>IF('Home Appliances'!B17&gt;0,'Home Appliances'!H17,"")</f>
      </c>
      <c r="F106" s="70">
        <f>IF('Home Appliances'!B17&gt;0,'Home Appliances'!I17,"")</f>
      </c>
      <c r="G106" s="70">
        <f>IF('Home Appliances'!B17&gt;0,'Home Appliances'!J17,"")</f>
      </c>
      <c r="H106" s="88">
        <f>IF('Home Appliances'!B17&gt;0,'Home Appliances'!K17,"")</f>
      </c>
      <c r="I106" s="70">
        <f>IF('Home Appliances'!B17&gt;0,'Home Appliances'!L17,"")</f>
      </c>
      <c r="J106" s="96">
        <f>IF('Home Appliances'!B17&gt;0,'Home Appliances'!O17,"")</f>
      </c>
    </row>
    <row r="107" spans="1:10" ht="12.75">
      <c r="A107" s="70">
        <f>IF('Home Appliances'!B18&gt;0,'Home Appliances'!A18,"")</f>
      </c>
      <c r="B107" s="70">
        <f>IF('Home Appliances'!B18&gt;0,'Home Appliances'!B18,"")</f>
      </c>
      <c r="C107" s="70">
        <f>IF('Home Appliances'!B18&gt;0,'Home Appliances'!C18,"")</f>
      </c>
      <c r="D107" s="70">
        <f>IF('Home Appliances'!B18&gt;0,'Home Appliances'!G18,"")</f>
      </c>
      <c r="E107" s="88">
        <f>IF('Home Appliances'!B18&gt;0,'Home Appliances'!H18,"")</f>
      </c>
      <c r="F107" s="70">
        <f>IF('Home Appliances'!B18&gt;0,'Home Appliances'!I18,"")</f>
      </c>
      <c r="G107" s="70">
        <f>IF('Home Appliances'!B18&gt;0,'Home Appliances'!J18,"")</f>
      </c>
      <c r="H107" s="88">
        <f>IF('Home Appliances'!B18&gt;0,'Home Appliances'!K18,"")</f>
      </c>
      <c r="I107" s="70">
        <f>IF('Home Appliances'!B18&gt;0,'Home Appliances'!L18,"")</f>
      </c>
      <c r="J107" s="96">
        <f>IF('Home Appliances'!B18&gt;0,'Home Appliances'!O18,"")</f>
      </c>
    </row>
    <row r="108" spans="1:10" ht="12.75">
      <c r="A108" s="70">
        <f>IF('Home Appliances'!B19&gt;0,'Home Appliances'!A19,"")</f>
      </c>
      <c r="B108" s="70">
        <f>IF('Home Appliances'!B19&gt;0,'Home Appliances'!B19,"")</f>
      </c>
      <c r="C108" s="70">
        <f>IF('Home Appliances'!B19&gt;0,'Home Appliances'!C19,"")</f>
      </c>
      <c r="D108" s="70">
        <f>IF('Home Appliances'!B19&gt;0,'Home Appliances'!G19,"")</f>
      </c>
      <c r="E108" s="88">
        <f>IF('Home Appliances'!B19&gt;0,'Home Appliances'!H19,"")</f>
      </c>
      <c r="F108" s="70">
        <f>IF('Home Appliances'!B19&gt;0,'Home Appliances'!I19,"")</f>
      </c>
      <c r="G108" s="70">
        <f>IF('Home Appliances'!B19&gt;0,'Home Appliances'!J19,"")</f>
      </c>
      <c r="H108" s="88">
        <f>IF('Home Appliances'!B19&gt;0,'Home Appliances'!K19,"")</f>
      </c>
      <c r="I108" s="70">
        <f>IF('Home Appliances'!B19&gt;0,'Home Appliances'!L19,"")</f>
      </c>
      <c r="J108" s="96">
        <f>IF('Home Appliances'!B19&gt;0,'Home Appliances'!O19,"")</f>
      </c>
    </row>
    <row r="109" spans="1:10" ht="12.75">
      <c r="A109" s="70">
        <f>IF('Home Appliances'!B20&gt;0,'Home Appliances'!A20,"")</f>
      </c>
      <c r="B109" s="70">
        <f>IF('Home Appliances'!B20&gt;0,'Home Appliances'!B20,"")</f>
      </c>
      <c r="C109" s="70">
        <f>IF('Home Appliances'!B20&gt;0,'Home Appliances'!C20,"")</f>
      </c>
      <c r="D109" s="70">
        <f>IF('Home Appliances'!B20&gt;0,'Home Appliances'!G20,"")</f>
      </c>
      <c r="E109" s="88">
        <f>IF('Home Appliances'!B20&gt;0,'Home Appliances'!H20,"")</f>
      </c>
      <c r="F109" s="70">
        <f>IF('Home Appliances'!B20&gt;0,'Home Appliances'!I20,"")</f>
      </c>
      <c r="G109" s="70">
        <f>IF('Home Appliances'!B20&gt;0,'Home Appliances'!J20,"")</f>
      </c>
      <c r="H109" s="88">
        <f>IF('Home Appliances'!B20&gt;0,'Home Appliances'!K20,"")</f>
      </c>
      <c r="I109" s="70">
        <f>IF('Home Appliances'!B20&gt;0,'Home Appliances'!L20,"")</f>
      </c>
      <c r="J109" s="96">
        <f>IF('Home Appliances'!B20&gt;0,'Home Appliances'!O20,"")</f>
      </c>
    </row>
    <row r="110" spans="1:10" ht="12.75">
      <c r="A110" s="70">
        <f>IF('Home Appliances'!B21&gt;0,'Home Appliances'!A21,"")</f>
      </c>
      <c r="B110" s="70">
        <f>IF('Home Appliances'!B21&gt;0,'Home Appliances'!B21,"")</f>
      </c>
      <c r="C110" s="70">
        <f>IF('Home Appliances'!B21&gt;0,'Home Appliances'!C21,"")</f>
      </c>
      <c r="D110" s="70">
        <f>IF('Home Appliances'!B21&gt;0,'Home Appliances'!G21,"")</f>
      </c>
      <c r="E110" s="88">
        <f>IF('Home Appliances'!B21&gt;0,'Home Appliances'!H21,"")</f>
      </c>
      <c r="F110" s="70">
        <f>IF('Home Appliances'!B21&gt;0,'Home Appliances'!I21,"")</f>
      </c>
      <c r="G110" s="70">
        <f>IF('Home Appliances'!B21&gt;0,'Home Appliances'!J21,"")</f>
      </c>
      <c r="H110" s="88">
        <f>IF('Home Appliances'!B21&gt;0,'Home Appliances'!K21,"")</f>
      </c>
      <c r="I110" s="70">
        <f>IF('Home Appliances'!B21&gt;0,'Home Appliances'!L21,"")</f>
      </c>
      <c r="J110" s="96">
        <f>IF('Home Appliances'!B21&gt;0,'Home Appliances'!O21,"")</f>
      </c>
    </row>
    <row r="111" spans="1:10" ht="12.75">
      <c r="A111" s="70">
        <f>IF('Home Appliances'!B22&gt;0,'Home Appliances'!A22,"")</f>
      </c>
      <c r="B111" s="70">
        <f>IF('Home Appliances'!B22&gt;0,'Home Appliances'!B22,"")</f>
      </c>
      <c r="C111" s="70">
        <f>IF('Home Appliances'!B22&gt;0,'Home Appliances'!C22,"")</f>
      </c>
      <c r="D111" s="70">
        <f>IF('Home Appliances'!B22&gt;0,'Home Appliances'!G22,"")</f>
      </c>
      <c r="E111" s="88">
        <f>IF('Home Appliances'!B22&gt;0,'Home Appliances'!H22,"")</f>
      </c>
      <c r="F111" s="70">
        <f>IF('Home Appliances'!B22&gt;0,'Home Appliances'!I22,"")</f>
      </c>
      <c r="G111" s="70">
        <f>IF('Home Appliances'!B22&gt;0,'Home Appliances'!J22,"")</f>
      </c>
      <c r="H111" s="88">
        <f>IF('Home Appliances'!B22&gt;0,'Home Appliances'!K22,"")</f>
      </c>
      <c r="I111" s="70">
        <f>IF('Home Appliances'!B22&gt;0,'Home Appliances'!L22,"")</f>
      </c>
      <c r="J111" s="96">
        <f>IF('Home Appliances'!B22&gt;0,'Home Appliances'!O22,"")</f>
      </c>
    </row>
    <row r="112" spans="1:10" ht="12.75">
      <c r="A112" s="70">
        <f>IF('Home Appliances'!B23&gt;0,'Home Appliances'!A23,"")</f>
      </c>
      <c r="B112" s="70">
        <f>IF('Home Appliances'!B23&gt;0,'Home Appliances'!B23,"")</f>
      </c>
      <c r="C112" s="70">
        <f>IF('Home Appliances'!B23&gt;0,'Home Appliances'!C23,"")</f>
      </c>
      <c r="D112" s="70">
        <f>IF('Home Appliances'!B23&gt;0,'Home Appliances'!G23,"")</f>
      </c>
      <c r="E112" s="88">
        <f>IF('Home Appliances'!B23&gt;0,'Home Appliances'!H23,"")</f>
      </c>
      <c r="F112" s="70">
        <f>IF('Home Appliances'!B23&gt;0,'Home Appliances'!I23,"")</f>
      </c>
      <c r="G112" s="70">
        <f>IF('Home Appliances'!B23&gt;0,'Home Appliances'!J23,"")</f>
      </c>
      <c r="H112" s="88">
        <f>IF('Home Appliances'!B23&gt;0,'Home Appliances'!K23,"")</f>
      </c>
      <c r="I112" s="70">
        <f>IF('Home Appliances'!B23&gt;0,'Home Appliances'!L23,"")</f>
      </c>
      <c r="J112" s="96">
        <f>IF('Home Appliances'!B23&gt;0,'Home Appliances'!O23,"")</f>
      </c>
    </row>
    <row r="113" spans="1:10" ht="12.75">
      <c r="A113" s="70">
        <f>IF('Home Appliances'!B24&gt;0,'Home Appliances'!A24,"")</f>
      </c>
      <c r="B113" s="70">
        <f>IF('Home Appliances'!B24&gt;0,'Home Appliances'!B24,"")</f>
      </c>
      <c r="C113" s="70">
        <f>IF('Home Appliances'!B24&gt;0,'Home Appliances'!C24,"")</f>
      </c>
      <c r="D113" s="70">
        <f>IF('Home Appliances'!B24&gt;0,'Home Appliances'!G24,"")</f>
      </c>
      <c r="E113" s="88">
        <f>IF('Home Appliances'!B24&gt;0,'Home Appliances'!H24,"")</f>
      </c>
      <c r="F113" s="70">
        <f>IF('Home Appliances'!B24&gt;0,'Home Appliances'!I24,"")</f>
      </c>
      <c r="G113" s="70">
        <f>IF('Home Appliances'!B24&gt;0,'Home Appliances'!J24,"")</f>
      </c>
      <c r="H113" s="88">
        <f>IF('Home Appliances'!B24&gt;0,'Home Appliances'!K24,"")</f>
      </c>
      <c r="I113" s="70">
        <f>IF('Home Appliances'!B24&gt;0,'Home Appliances'!L24,"")</f>
      </c>
      <c r="J113" s="96">
        <f>IF('Home Appliances'!B24&gt;0,'Home Appliances'!O24,"")</f>
      </c>
    </row>
    <row r="114" spans="1:10" ht="12.75">
      <c r="A114" s="70">
        <f>IF('Home Appliances'!B25&gt;0,'Home Appliances'!A25,"")</f>
      </c>
      <c r="B114" s="70">
        <f>IF('Home Appliances'!B25&gt;0,'Home Appliances'!B25,"")</f>
      </c>
      <c r="C114" s="70">
        <f>IF('Home Appliances'!B25&gt;0,'Home Appliances'!C25,"")</f>
      </c>
      <c r="D114" s="70">
        <f>IF('Home Appliances'!B25&gt;0,'Home Appliances'!G25,"")</f>
      </c>
      <c r="E114" s="88">
        <f>IF('Home Appliances'!B25&gt;0,'Home Appliances'!H25,"")</f>
      </c>
      <c r="F114" s="70">
        <f>IF('Home Appliances'!B25&gt;0,'Home Appliances'!I25,"")</f>
      </c>
      <c r="G114" s="70">
        <f>IF('Home Appliances'!B25&gt;0,'Home Appliances'!J25,"")</f>
      </c>
      <c r="H114" s="88">
        <f>IF('Home Appliances'!B25&gt;0,'Home Appliances'!K25,"")</f>
      </c>
      <c r="I114" s="70">
        <f>IF('Home Appliances'!B25&gt;0,'Home Appliances'!L25,"")</f>
      </c>
      <c r="J114" s="96">
        <f>IF('Home Appliances'!B25&gt;0,'Home Appliances'!O25,"")</f>
      </c>
    </row>
    <row r="115" spans="1:10" ht="12.75">
      <c r="A115" s="70">
        <f>IF('Home Appliances'!B26&gt;0,'Home Appliances'!A26,"")</f>
      </c>
      <c r="B115" s="70">
        <f>IF('Home Appliances'!B26&gt;0,'Home Appliances'!B26,"")</f>
      </c>
      <c r="C115" s="70">
        <f>IF('Home Appliances'!B26&gt;0,'Home Appliances'!C26,"")</f>
      </c>
      <c r="D115" s="70">
        <f>IF('Home Appliances'!B26&gt;0,'Home Appliances'!G26,"")</f>
      </c>
      <c r="E115" s="88">
        <f>IF('Home Appliances'!B26&gt;0,'Home Appliances'!H26,"")</f>
      </c>
      <c r="F115" s="70">
        <f>IF('Home Appliances'!B26&gt;0,'Home Appliances'!I26,"")</f>
      </c>
      <c r="G115" s="70">
        <f>IF('Home Appliances'!B26&gt;0,'Home Appliances'!J26,"")</f>
      </c>
      <c r="H115" s="88">
        <f>IF('Home Appliances'!B26&gt;0,'Home Appliances'!K26,"")</f>
      </c>
      <c r="I115" s="70">
        <f>IF('Home Appliances'!B26&gt;0,'Home Appliances'!L26,"")</f>
      </c>
      <c r="J115" s="96">
        <f>IF('Home Appliances'!B26&gt;0,'Home Appliances'!O26,"")</f>
      </c>
    </row>
    <row r="116" spans="1:10" ht="12.75">
      <c r="A116" s="70">
        <f>IF('Home Appliances'!B27&gt;0,'Home Appliances'!A27,"")</f>
      </c>
      <c r="B116" s="70">
        <f>IF('Home Appliances'!B27&gt;0,'Home Appliances'!B27,"")</f>
      </c>
      <c r="C116" s="70">
        <f>IF('Home Appliances'!B27&gt;0,'Home Appliances'!C27,"")</f>
      </c>
      <c r="D116" s="70">
        <f>IF('Home Appliances'!B27&gt;0,'Home Appliances'!G27,"")</f>
      </c>
      <c r="E116" s="88">
        <f>IF('Home Appliances'!B27&gt;0,'Home Appliances'!H27,"")</f>
      </c>
      <c r="F116" s="70">
        <f>IF('Home Appliances'!B27&gt;0,'Home Appliances'!I27,"")</f>
      </c>
      <c r="G116" s="70">
        <f>IF('Home Appliances'!B27&gt;0,'Home Appliances'!J27,"")</f>
      </c>
      <c r="H116" s="88">
        <f>IF('Home Appliances'!B27&gt;0,'Home Appliances'!K27,"")</f>
      </c>
      <c r="I116" s="70">
        <f>IF('Home Appliances'!B27&gt;0,'Home Appliances'!L27,"")</f>
      </c>
      <c r="J116" s="96">
        <f>IF('Home Appliances'!B27&gt;0,'Home Appliances'!O27,"")</f>
      </c>
    </row>
    <row r="117" spans="1:10" ht="12.75">
      <c r="A117" s="70">
        <f>IF('Home Appliances'!B28&gt;0,'Home Appliances'!A28,"")</f>
      </c>
      <c r="B117" s="70">
        <f>IF('Home Appliances'!B28&gt;0,'Home Appliances'!B28,"")</f>
      </c>
      <c r="C117" s="70">
        <f>IF('Home Appliances'!B28&gt;0,'Home Appliances'!C28,"")</f>
      </c>
      <c r="D117" s="70">
        <f>IF('Home Appliances'!B28&gt;0,'Home Appliances'!G28,"")</f>
      </c>
      <c r="E117" s="88">
        <f>IF('Home Appliances'!B28&gt;0,'Home Appliances'!H28,"")</f>
      </c>
      <c r="F117" s="70">
        <f>IF('Home Appliances'!B28&gt;0,'Home Appliances'!I28,"")</f>
      </c>
      <c r="G117" s="70">
        <f>IF('Home Appliances'!B28&gt;0,'Home Appliances'!J28,"")</f>
      </c>
      <c r="H117" s="88">
        <f>IF('Home Appliances'!B28&gt;0,'Home Appliances'!K28,"")</f>
      </c>
      <c r="I117" s="70">
        <f>IF('Home Appliances'!B28&gt;0,'Home Appliances'!L28,"")</f>
      </c>
      <c r="J117" s="96">
        <f>IF('Home Appliances'!B28&gt;0,'Home Appliances'!O28,"")</f>
      </c>
    </row>
    <row r="118" spans="1:10" ht="12.75">
      <c r="A118" s="70">
        <f>IF('Home Appliances'!B29&gt;0,'Home Appliances'!A29,"")</f>
      </c>
      <c r="B118" s="70">
        <f>IF('Home Appliances'!B29&gt;0,'Home Appliances'!B29,"")</f>
      </c>
      <c r="C118" s="70">
        <f>IF('Home Appliances'!B29&gt;0,'Home Appliances'!C29,"")</f>
      </c>
      <c r="D118" s="70">
        <f>IF('Home Appliances'!B29&gt;0,'Home Appliances'!G29,"")</f>
      </c>
      <c r="E118" s="88">
        <f>IF('Home Appliances'!B29&gt;0,'Home Appliances'!H29,"")</f>
      </c>
      <c r="F118" s="70">
        <f>IF('Home Appliances'!B29&gt;0,'Home Appliances'!I29,"")</f>
      </c>
      <c r="G118" s="70">
        <f>IF('Home Appliances'!B29&gt;0,'Home Appliances'!J29,"")</f>
      </c>
      <c r="H118" s="88">
        <f>IF('Home Appliances'!B29&gt;0,'Home Appliances'!K29,"")</f>
      </c>
      <c r="I118" s="70">
        <f>IF('Home Appliances'!B29&gt;0,'Home Appliances'!L29,"")</f>
      </c>
      <c r="J118" s="96">
        <f>IF('Home Appliances'!B29&gt;0,'Home Appliances'!O29,"")</f>
      </c>
    </row>
    <row r="119" spans="1:10" ht="12.75">
      <c r="A119" s="70">
        <f>IF('Home Appliances'!B30&gt;0,'Home Appliances'!A30,"")</f>
      </c>
      <c r="B119" s="70">
        <f>IF('Home Appliances'!B30&gt;0,'Home Appliances'!B30,"")</f>
      </c>
      <c r="C119" s="70">
        <f>IF('Home Appliances'!B30&gt;0,'Home Appliances'!C30,"")</f>
      </c>
      <c r="D119" s="70">
        <f>IF('Home Appliances'!B30&gt;0,'Home Appliances'!G30,"")</f>
      </c>
      <c r="E119" s="88">
        <f>IF('Home Appliances'!B30&gt;0,'Home Appliances'!H30,"")</f>
      </c>
      <c r="F119" s="70">
        <f>IF('Home Appliances'!B30&gt;0,'Home Appliances'!I30,"")</f>
      </c>
      <c r="G119" s="70">
        <f>IF('Home Appliances'!B30&gt;0,'Home Appliances'!J30,"")</f>
      </c>
      <c r="H119" s="88">
        <f>IF('Home Appliances'!B30&gt;0,'Home Appliances'!K30,"")</f>
      </c>
      <c r="I119" s="70">
        <f>IF('Home Appliances'!B30&gt;0,'Home Appliances'!L30,"")</f>
      </c>
      <c r="J119" s="96">
        <f>IF('Home Appliances'!B30&gt;0,'Home Appliances'!O30,"")</f>
      </c>
    </row>
    <row r="120" spans="1:10" ht="12.75">
      <c r="A120" s="70">
        <f>IF('Home Appliances'!B31&gt;0,'Home Appliances'!A31,"")</f>
      </c>
      <c r="B120" s="70">
        <f>IF('Home Appliances'!B31&gt;0,'Home Appliances'!B31,"")</f>
      </c>
      <c r="C120" s="70">
        <f>IF('Home Appliances'!B31&gt;0,'Home Appliances'!C31,"")</f>
      </c>
      <c r="D120" s="70">
        <f>IF('Home Appliances'!B31&gt;0,'Home Appliances'!G31,"")</f>
      </c>
      <c r="E120" s="88">
        <f>IF('Home Appliances'!B31&gt;0,'Home Appliances'!H31,"")</f>
      </c>
      <c r="F120" s="70">
        <f>IF('Home Appliances'!B31&gt;0,'Home Appliances'!I31,"")</f>
      </c>
      <c r="G120" s="70">
        <f>IF('Home Appliances'!B31&gt;0,'Home Appliances'!J31,"")</f>
      </c>
      <c r="H120" s="88">
        <f>IF('Home Appliances'!B31&gt;0,'Home Appliances'!K31,"")</f>
      </c>
      <c r="I120" s="70">
        <f>IF('Home Appliances'!B31&gt;0,'Home Appliances'!L31,"")</f>
      </c>
      <c r="J120" s="96">
        <f>IF('Home Appliances'!B31&gt;0,'Home Appliances'!O31,"")</f>
      </c>
    </row>
    <row r="121" spans="1:10" ht="12.75">
      <c r="A121" s="70">
        <f>IF('Home Appliances'!B32&gt;0,'Home Appliances'!A32,"")</f>
      </c>
      <c r="B121" s="70">
        <f>IF('Home Appliances'!B32&gt;0,'Home Appliances'!B32,"")</f>
      </c>
      <c r="C121" s="70">
        <f>IF('Home Appliances'!B32&gt;0,'Home Appliances'!C32,"")</f>
      </c>
      <c r="D121" s="70">
        <f>IF('Home Appliances'!B32&gt;0,'Home Appliances'!G32,"")</f>
      </c>
      <c r="E121" s="88">
        <f>IF('Home Appliances'!B32&gt;0,'Home Appliances'!H32,"")</f>
      </c>
      <c r="F121" s="70">
        <f>IF('Home Appliances'!B32&gt;0,'Home Appliances'!I32,"")</f>
      </c>
      <c r="G121" s="70">
        <f>IF('Home Appliances'!B32&gt;0,'Home Appliances'!J32,"")</f>
      </c>
      <c r="H121" s="88">
        <f>IF('Home Appliances'!B32&gt;0,'Home Appliances'!K32,"")</f>
      </c>
      <c r="I121" s="70">
        <f>IF('Home Appliances'!B32&gt;0,'Home Appliances'!L32,"")</f>
      </c>
      <c r="J121" s="96">
        <f>IF('Home Appliances'!B32&gt;0,'Home Appliances'!O32,"")</f>
      </c>
    </row>
    <row r="122" spans="1:10" ht="12.75">
      <c r="A122" s="70">
        <f>IF('Home Appliances'!B33&gt;0,'Home Appliances'!A33,"")</f>
      </c>
      <c r="B122" s="70">
        <f>IF('Home Appliances'!B33&gt;0,'Home Appliances'!B33,"")</f>
      </c>
      <c r="C122" s="70">
        <f>IF('Home Appliances'!B33&gt;0,'Home Appliances'!C33,"")</f>
      </c>
      <c r="D122" s="70">
        <f>IF('Home Appliances'!B33&gt;0,'Home Appliances'!G33,"")</f>
      </c>
      <c r="E122" s="88">
        <f>IF('Home Appliances'!B33&gt;0,'Home Appliances'!H33,"")</f>
      </c>
      <c r="F122" s="70">
        <f>IF('Home Appliances'!B33&gt;0,'Home Appliances'!I33,"")</f>
      </c>
      <c r="G122" s="70">
        <f>IF('Home Appliances'!B33&gt;0,'Home Appliances'!J33,"")</f>
      </c>
      <c r="H122" s="88">
        <f>IF('Home Appliances'!B33&gt;0,'Home Appliances'!K33,"")</f>
      </c>
      <c r="I122" s="70">
        <f>IF('Home Appliances'!B33&gt;0,'Home Appliances'!L33,"")</f>
      </c>
      <c r="J122" s="96">
        <f>IF('Home Appliances'!B33&gt;0,'Home Appliances'!O33,"")</f>
      </c>
    </row>
    <row r="123" spans="1:10" ht="12.75">
      <c r="A123" s="70">
        <f>IF('Home Appliances'!B34&gt;0,'Home Appliances'!A34,"")</f>
      </c>
      <c r="B123" s="70">
        <f>IF('Home Appliances'!B34&gt;0,'Home Appliances'!B34,"")</f>
      </c>
      <c r="C123" s="70">
        <f>IF('Home Appliances'!B34&gt;0,'Home Appliances'!C34,"")</f>
      </c>
      <c r="D123" s="70">
        <f>IF('Home Appliances'!B34&gt;0,'Home Appliances'!G34,"")</f>
      </c>
      <c r="E123" s="88">
        <f>IF('Home Appliances'!B34&gt;0,'Home Appliances'!H34,"")</f>
      </c>
      <c r="F123" s="70">
        <f>IF('Home Appliances'!B34&gt;0,'Home Appliances'!I34,"")</f>
      </c>
      <c r="G123" s="70">
        <f>IF('Home Appliances'!B34&gt;0,'Home Appliances'!J34,"")</f>
      </c>
      <c r="H123" s="88">
        <f>IF('Home Appliances'!B34&gt;0,'Home Appliances'!K34,"")</f>
      </c>
      <c r="I123" s="70">
        <f>IF('Home Appliances'!B34&gt;0,'Home Appliances'!L34,"")</f>
      </c>
      <c r="J123" s="96">
        <f>IF('Home Appliances'!B34&gt;0,'Home Appliances'!O34,"")</f>
      </c>
    </row>
    <row r="124" spans="1:10" ht="12.75">
      <c r="A124" s="70">
        <f>IF('Home Appliances'!B35&gt;0,'Home Appliances'!A35,"")</f>
      </c>
      <c r="B124" s="70">
        <f>IF('Home Appliances'!B35&gt;0,'Home Appliances'!B35,"")</f>
      </c>
      <c r="C124" s="70">
        <f>IF('Home Appliances'!B35&gt;0,'Home Appliances'!C35,"")</f>
      </c>
      <c r="D124" s="70">
        <f>IF('Home Appliances'!B35&gt;0,'Home Appliances'!G35,"")</f>
      </c>
      <c r="E124" s="88">
        <f>IF('Home Appliances'!B35&gt;0,'Home Appliances'!H35,"")</f>
      </c>
      <c r="F124" s="70">
        <f>IF('Home Appliances'!B35&gt;0,'Home Appliances'!I35,"")</f>
      </c>
      <c r="G124" s="70">
        <f>IF('Home Appliances'!B35&gt;0,'Home Appliances'!J35,"")</f>
      </c>
      <c r="H124" s="88">
        <f>IF('Home Appliances'!B35&gt;0,'Home Appliances'!K35,"")</f>
      </c>
      <c r="I124" s="70">
        <f>IF('Home Appliances'!B35&gt;0,'Home Appliances'!L35,"")</f>
      </c>
      <c r="J124" s="96">
        <f>IF('Home Appliances'!B35&gt;0,'Home Appliances'!O35,"")</f>
      </c>
    </row>
    <row r="125" spans="1:10" ht="12.75">
      <c r="A125" s="70">
        <f>IF('Home Appliances'!B36&gt;0,'Home Appliances'!A36,"")</f>
      </c>
      <c r="B125" s="70">
        <f>IF('Home Appliances'!B36&gt;0,'Home Appliances'!B36,"")</f>
      </c>
      <c r="C125" s="70">
        <f>IF('Home Appliances'!B36&gt;0,'Home Appliances'!C36,"")</f>
      </c>
      <c r="D125" s="70">
        <f>IF('Home Appliances'!B36&gt;0,'Home Appliances'!G36,"")</f>
      </c>
      <c r="E125" s="88">
        <f>IF('Home Appliances'!B36&gt;0,'Home Appliances'!H36,"")</f>
      </c>
      <c r="F125" s="70">
        <f>IF('Home Appliances'!B36&gt;0,'Home Appliances'!I36,"")</f>
      </c>
      <c r="G125" s="70">
        <f>IF('Home Appliances'!B36&gt;0,'Home Appliances'!J36,"")</f>
      </c>
      <c r="H125" s="88">
        <f>IF('Home Appliances'!B36&gt;0,'Home Appliances'!K36,"")</f>
      </c>
      <c r="I125" s="70">
        <f>IF('Home Appliances'!B36&gt;0,'Home Appliances'!L36,"")</f>
      </c>
      <c r="J125" s="96">
        <f>IF('Home Appliances'!B36&gt;0,'Home Appliances'!O36,"")</f>
      </c>
    </row>
    <row r="126" spans="1:10" ht="12.75">
      <c r="A126" s="70">
        <f>IF('Consumer Electronics'!B13&gt;0,'Consumer Electronics'!A13,"")</f>
      </c>
      <c r="B126" s="70">
        <f>IF('Consumer Electronics'!B13&gt;0,'Consumer Electronics'!B13,"")</f>
      </c>
      <c r="C126" s="70">
        <f>IF('Consumer Electronics'!B13&gt;0,'Consumer Electronics'!C13,"")</f>
      </c>
      <c r="D126" s="70">
        <f>IF('Consumer Electronics'!B13&gt;0,'Consumer Electronics'!G13,"")</f>
      </c>
      <c r="E126" s="88">
        <f>IF('Consumer Electronics'!B13&gt;0,'Consumer Electronics'!H13,"")</f>
      </c>
      <c r="F126" s="70">
        <f>IF('Consumer Electronics'!B13&gt;0,'Consumer Electronics'!I13,"")</f>
      </c>
      <c r="G126" s="70">
        <f>IF('Consumer Electronics'!B13&gt;0,'Consumer Electronics'!J13,"")</f>
      </c>
      <c r="H126" s="88">
        <f>IF('Consumer Electronics'!B13&gt;0,'Consumer Electronics'!K13,"")</f>
      </c>
      <c r="I126" s="70">
        <f>IF('Consumer Electronics'!B13&gt;0,'Consumer Electronics'!L13,"")</f>
      </c>
      <c r="J126" s="96">
        <f>IF('Consumer Electronics'!B13&gt;0,'Consumer Electronics'!O13,"")</f>
      </c>
    </row>
    <row r="127" spans="1:10" ht="12.75">
      <c r="A127" s="70">
        <f>IF('Consumer Electronics'!B14&gt;0,'Consumer Electronics'!A14,"")</f>
      </c>
      <c r="B127" s="70">
        <f>IF('Consumer Electronics'!B14&gt;0,'Consumer Electronics'!B14,"")</f>
      </c>
      <c r="C127" s="70">
        <f>IF('Consumer Electronics'!B14&gt;0,'Consumer Electronics'!C14,"")</f>
      </c>
      <c r="D127" s="70">
        <f>IF('Consumer Electronics'!B14&gt;0,'Consumer Electronics'!G14,"")</f>
      </c>
      <c r="E127" s="88">
        <f>IF('Consumer Electronics'!B14&gt;0,'Consumer Electronics'!H14,"")</f>
      </c>
      <c r="F127" s="70">
        <f>IF('Consumer Electronics'!B14&gt;0,'Consumer Electronics'!I14,"")</f>
      </c>
      <c r="G127" s="70">
        <f>IF('Consumer Electronics'!B14&gt;0,'Consumer Electronics'!J14,"")</f>
      </c>
      <c r="H127" s="88">
        <f>IF('Consumer Electronics'!B14&gt;0,'Consumer Electronics'!K14,"")</f>
      </c>
      <c r="I127" s="70">
        <f>IF('Consumer Electronics'!B14&gt;0,'Consumer Electronics'!L14,"")</f>
      </c>
      <c r="J127" s="96">
        <f>IF('Consumer Electronics'!B14&gt;0,'Consumer Electronics'!O14,"")</f>
      </c>
    </row>
    <row r="128" spans="1:10" ht="12.75">
      <c r="A128" s="70">
        <f>IF('Consumer Electronics'!B15&gt;0,'Consumer Electronics'!A15,"")</f>
      </c>
      <c r="B128" s="70">
        <f>IF('Consumer Electronics'!B15&gt;0,'Consumer Electronics'!B15,"")</f>
      </c>
      <c r="C128" s="70">
        <f>IF('Consumer Electronics'!B15&gt;0,'Consumer Electronics'!C15,"")</f>
      </c>
      <c r="D128" s="70">
        <f>IF('Consumer Electronics'!B15&gt;0,'Consumer Electronics'!G15,"")</f>
      </c>
      <c r="E128" s="88">
        <f>IF('Consumer Electronics'!B15&gt;0,'Consumer Electronics'!H15,"")</f>
      </c>
      <c r="F128" s="70">
        <f>IF('Consumer Electronics'!B15&gt;0,'Consumer Electronics'!I15,"")</f>
      </c>
      <c r="G128" s="70">
        <f>IF('Consumer Electronics'!B15&gt;0,'Consumer Electronics'!J15,"")</f>
      </c>
      <c r="H128" s="88">
        <f>IF('Consumer Electronics'!B15&gt;0,'Consumer Electronics'!K15,"")</f>
      </c>
      <c r="I128" s="70">
        <f>IF('Consumer Electronics'!B15&gt;0,'Consumer Electronics'!L15,"")</f>
      </c>
      <c r="J128" s="96">
        <f>IF('Consumer Electronics'!B15&gt;0,'Consumer Electronics'!O15,"")</f>
      </c>
    </row>
    <row r="129" spans="1:10" ht="12.75">
      <c r="A129" s="70">
        <f>IF('Consumer Electronics'!B16&gt;0,'Consumer Electronics'!A16,"")</f>
      </c>
      <c r="B129" s="70">
        <f>IF('Consumer Electronics'!B16&gt;0,'Consumer Electronics'!B16,"")</f>
      </c>
      <c r="C129" s="70">
        <f>IF('Consumer Electronics'!B16&gt;0,'Consumer Electronics'!C16,"")</f>
      </c>
      <c r="D129" s="70">
        <f>IF('Consumer Electronics'!B16&gt;0,'Consumer Electronics'!G16,"")</f>
      </c>
      <c r="E129" s="88">
        <f>IF('Consumer Electronics'!B16&gt;0,'Consumer Electronics'!H16,"")</f>
      </c>
      <c r="F129" s="70">
        <f>IF('Consumer Electronics'!B16&gt;0,'Consumer Electronics'!I16,"")</f>
      </c>
      <c r="G129" s="70">
        <f>IF('Consumer Electronics'!B16&gt;0,'Consumer Electronics'!J16,"")</f>
      </c>
      <c r="H129" s="88">
        <f>IF('Consumer Electronics'!B16&gt;0,'Consumer Electronics'!K16,"")</f>
      </c>
      <c r="I129" s="70">
        <f>IF('Consumer Electronics'!B16&gt;0,'Consumer Electronics'!L16,"")</f>
      </c>
      <c r="J129" s="96">
        <f>IF('Consumer Electronics'!B16&gt;0,'Consumer Electronics'!O16,"")</f>
      </c>
    </row>
    <row r="130" spans="1:10" ht="12.75">
      <c r="A130" s="70">
        <f>IF('Consumer Electronics'!B17&gt;0,'Consumer Electronics'!A17,"")</f>
      </c>
      <c r="B130" s="70">
        <f>IF('Consumer Electronics'!B17&gt;0,'Consumer Electronics'!B17,"")</f>
      </c>
      <c r="C130" s="70">
        <f>IF('Consumer Electronics'!B17&gt;0,'Consumer Electronics'!C17,"")</f>
      </c>
      <c r="D130" s="70">
        <f>IF('Consumer Electronics'!B17&gt;0,'Consumer Electronics'!G17,"")</f>
      </c>
      <c r="E130" s="88">
        <f>IF('Consumer Electronics'!B17&gt;0,'Consumer Electronics'!H17,"")</f>
      </c>
      <c r="F130" s="70">
        <f>IF('Consumer Electronics'!B17&gt;0,'Consumer Electronics'!I17,"")</f>
      </c>
      <c r="G130" s="70">
        <f>IF('Consumer Electronics'!B17&gt;0,'Consumer Electronics'!J17,"")</f>
      </c>
      <c r="H130" s="88">
        <f>IF('Consumer Electronics'!B17&gt;0,'Consumer Electronics'!K17,"")</f>
      </c>
      <c r="I130" s="70">
        <f>IF('Consumer Electronics'!B17&gt;0,'Consumer Electronics'!L17,"")</f>
      </c>
      <c r="J130" s="96">
        <f>IF('Consumer Electronics'!B17&gt;0,'Consumer Electronics'!O17,"")</f>
      </c>
    </row>
    <row r="131" spans="1:10" ht="12.75">
      <c r="A131" s="70">
        <f>IF('Consumer Electronics'!B18&gt;0,'Consumer Electronics'!A18,"")</f>
      </c>
      <c r="B131" s="70">
        <f>IF('Consumer Electronics'!B18&gt;0,'Consumer Electronics'!B18,"")</f>
      </c>
      <c r="C131" s="70">
        <f>IF('Consumer Electronics'!B18&gt;0,'Consumer Electronics'!C18,"")</f>
      </c>
      <c r="D131" s="70">
        <f>IF('Consumer Electronics'!B18&gt;0,'Consumer Electronics'!G18,"")</f>
      </c>
      <c r="E131" s="88">
        <f>IF('Consumer Electronics'!B18&gt;0,'Consumer Electronics'!H18,"")</f>
      </c>
      <c r="F131" s="70">
        <f>IF('Consumer Electronics'!B18&gt;0,'Consumer Electronics'!I18,"")</f>
      </c>
      <c r="G131" s="70">
        <f>IF('Consumer Electronics'!B18&gt;0,'Consumer Electronics'!J18,"")</f>
      </c>
      <c r="H131" s="88">
        <f>IF('Consumer Electronics'!B18&gt;0,'Consumer Electronics'!K18,"")</f>
      </c>
      <c r="I131" s="70">
        <f>IF('Consumer Electronics'!B18&gt;0,'Consumer Electronics'!L18,"")</f>
      </c>
      <c r="J131" s="96">
        <f>IF('Consumer Electronics'!B18&gt;0,'Consumer Electronics'!O18,"")</f>
      </c>
    </row>
    <row r="132" spans="1:10" ht="12.75">
      <c r="A132" s="70">
        <f>IF('Consumer Electronics'!B19&gt;0,'Consumer Electronics'!A19,"")</f>
      </c>
      <c r="B132" s="70">
        <f>IF('Consumer Electronics'!B19&gt;0,'Consumer Electronics'!B19,"")</f>
      </c>
      <c r="C132" s="70">
        <f>IF('Consumer Electronics'!B19&gt;0,'Consumer Electronics'!C19,"")</f>
      </c>
      <c r="D132" s="70">
        <f>IF('Consumer Electronics'!B19&gt;0,'Consumer Electronics'!G19,"")</f>
      </c>
      <c r="E132" s="88">
        <f>IF('Consumer Electronics'!B19&gt;0,'Consumer Electronics'!H19,"")</f>
      </c>
      <c r="F132" s="70">
        <f>IF('Consumer Electronics'!B19&gt;0,'Consumer Electronics'!I19,"")</f>
      </c>
      <c r="G132" s="70">
        <f>IF('Consumer Electronics'!B19&gt;0,'Consumer Electronics'!J19,"")</f>
      </c>
      <c r="H132" s="88">
        <f>IF('Consumer Electronics'!B19&gt;0,'Consumer Electronics'!K19,"")</f>
      </c>
      <c r="I132" s="70">
        <f>IF('Consumer Electronics'!B19&gt;0,'Consumer Electronics'!L19,"")</f>
      </c>
      <c r="J132" s="96">
        <f>IF('Consumer Electronics'!B19&gt;0,'Consumer Electronics'!O19,"")</f>
      </c>
    </row>
    <row r="133" spans="1:10" ht="12.75">
      <c r="A133" s="70">
        <f>IF('Consumer Electronics'!B20&gt;0,'Consumer Electronics'!A20,"")</f>
      </c>
      <c r="B133" s="70">
        <f>IF('Consumer Electronics'!B20&gt;0,'Consumer Electronics'!B20,"")</f>
      </c>
      <c r="C133" s="70">
        <f>IF('Consumer Electronics'!B20&gt;0,'Consumer Electronics'!C20,"")</f>
      </c>
      <c r="D133" s="70">
        <f>IF('Consumer Electronics'!B20&gt;0,'Consumer Electronics'!G20,"")</f>
      </c>
      <c r="E133" s="88">
        <f>IF('Consumer Electronics'!B20&gt;0,'Consumer Electronics'!H20,"")</f>
      </c>
      <c r="F133" s="70">
        <f>IF('Consumer Electronics'!B20&gt;0,'Consumer Electronics'!I20,"")</f>
      </c>
      <c r="G133" s="70">
        <f>IF('Consumer Electronics'!B20&gt;0,'Consumer Electronics'!J20,"")</f>
      </c>
      <c r="H133" s="88">
        <f>IF('Consumer Electronics'!B20&gt;0,'Consumer Electronics'!K20,"")</f>
      </c>
      <c r="I133" s="70">
        <f>IF('Consumer Electronics'!B20&gt;0,'Consumer Electronics'!L20,"")</f>
      </c>
      <c r="J133" s="96">
        <f>IF('Consumer Electronics'!B20&gt;0,'Consumer Electronics'!O20,"")</f>
      </c>
    </row>
    <row r="134" spans="1:10" ht="12.75">
      <c r="A134" s="70">
        <f>IF('Office Equipment'!B13&gt;0,'Office Equipment'!A13,"")</f>
      </c>
      <c r="B134" s="70">
        <f>IF('Office Equipment'!B13&gt;0,'Office Equipment'!B13,"")</f>
      </c>
      <c r="C134" s="70">
        <f>IF('Office Equipment'!B13&gt;0,'Office Equipment'!C13,"")</f>
      </c>
      <c r="D134" s="70">
        <f>IF('Office Equipment'!B13&gt;0,'Office Equipment'!G13,"")</f>
      </c>
      <c r="E134" s="88">
        <f>IF('Office Equipment'!B13&gt;0,'Office Equipment'!H13,"")</f>
      </c>
      <c r="F134" s="70">
        <f>IF('Office Equipment'!B13&gt;0,'Office Equipment'!I13,"")</f>
      </c>
      <c r="G134" s="70">
        <f>IF('Office Equipment'!B13&gt;0,'Office Equipment'!J13,"")</f>
      </c>
      <c r="H134" s="88">
        <f>IF('Office Equipment'!B13&gt;0,'Office Equipment'!K13,"")</f>
      </c>
      <c r="I134" s="70">
        <f>IF('Office Equipment'!B13&gt;0,'Office Equipment'!L13,"")</f>
      </c>
      <c r="J134" s="96">
        <f>IF('Office Equipment'!B13&gt;0,'Office Equipment'!O13,"")</f>
      </c>
    </row>
    <row r="135" spans="1:10" ht="12.75">
      <c r="A135" s="70">
        <f>IF('Office Equipment'!B14&gt;0,'Office Equipment'!A14,"")</f>
      </c>
      <c r="B135" s="70">
        <f>IF('Office Equipment'!B14&gt;0,'Office Equipment'!B14,"")</f>
      </c>
      <c r="C135" s="70">
        <f>IF('Office Equipment'!B14&gt;0,'Office Equipment'!C14,"")</f>
      </c>
      <c r="D135" s="70">
        <f>IF('Office Equipment'!B14&gt;0,'Office Equipment'!G14,"")</f>
      </c>
      <c r="E135" s="88">
        <f>IF('Office Equipment'!B14&gt;0,'Office Equipment'!H14,"")</f>
      </c>
      <c r="F135" s="70">
        <f>IF('Office Equipment'!B14&gt;0,'Office Equipment'!I14,"")</f>
      </c>
      <c r="G135" s="70">
        <f>IF('Office Equipment'!B14&gt;0,'Office Equipment'!J14,"")</f>
      </c>
      <c r="H135" s="88">
        <f>IF('Office Equipment'!B14&gt;0,'Office Equipment'!K14,"")</f>
      </c>
      <c r="I135" s="70">
        <f>IF('Office Equipment'!B14&gt;0,'Office Equipment'!L14,"")</f>
      </c>
      <c r="J135" s="96">
        <f>IF('Office Equipment'!B14&gt;0,'Office Equipment'!O14,"")</f>
      </c>
    </row>
    <row r="136" spans="1:10" ht="12.75">
      <c r="A136" s="70">
        <f>IF('Office Equipment'!B15&gt;0,'Office Equipment'!A15,"")</f>
      </c>
      <c r="B136" s="70">
        <f>IF('Office Equipment'!B15&gt;0,'Office Equipment'!B15,"")</f>
      </c>
      <c r="C136" s="70">
        <f>IF('Office Equipment'!B15&gt;0,'Office Equipment'!C15,"")</f>
      </c>
      <c r="D136" s="70">
        <f>IF('Office Equipment'!B15&gt;0,'Office Equipment'!G15,"")</f>
      </c>
      <c r="E136" s="88">
        <f>IF('Office Equipment'!B15&gt;0,'Office Equipment'!H15,"")</f>
      </c>
      <c r="F136" s="70">
        <f>IF('Office Equipment'!B15&gt;0,'Office Equipment'!I15,"")</f>
      </c>
      <c r="G136" s="70">
        <f>IF('Office Equipment'!B15&gt;0,'Office Equipment'!J15,"")</f>
      </c>
      <c r="H136" s="88">
        <f>IF('Office Equipment'!B15&gt;0,'Office Equipment'!K15,"")</f>
      </c>
      <c r="I136" s="70">
        <f>IF('Office Equipment'!B15&gt;0,'Office Equipment'!L15,"")</f>
      </c>
      <c r="J136" s="96">
        <f>IF('Office Equipment'!B15&gt;0,'Office Equipment'!O15,"")</f>
      </c>
    </row>
    <row r="137" spans="1:10" ht="12.75">
      <c r="A137" s="70">
        <f>IF('Office Equipment'!B16&gt;0,'Office Equipment'!A16,"")</f>
      </c>
      <c r="B137" s="70">
        <f>IF('Office Equipment'!B16&gt;0,'Office Equipment'!B16,"")</f>
      </c>
      <c r="C137" s="70">
        <f>IF('Office Equipment'!B16&gt;0,'Office Equipment'!C16,"")</f>
      </c>
      <c r="D137" s="70">
        <f>IF('Office Equipment'!B16&gt;0,'Office Equipment'!G16,"")</f>
      </c>
      <c r="E137" s="88">
        <f>IF('Office Equipment'!B16&gt;0,'Office Equipment'!H16,"")</f>
      </c>
      <c r="F137" s="70">
        <f>IF('Office Equipment'!B16&gt;0,'Office Equipment'!I16,"")</f>
      </c>
      <c r="G137" s="70">
        <f>IF('Office Equipment'!B16&gt;0,'Office Equipment'!J16,"")</f>
      </c>
      <c r="H137" s="88">
        <f>IF('Office Equipment'!B16&gt;0,'Office Equipment'!K16,"")</f>
      </c>
      <c r="I137" s="70">
        <f>IF('Office Equipment'!B16&gt;0,'Office Equipment'!L16,"")</f>
      </c>
      <c r="J137" s="96">
        <f>IF('Office Equipment'!B16&gt;0,'Office Equipment'!O16,"")</f>
      </c>
    </row>
    <row r="138" spans="1:10" ht="12.75">
      <c r="A138" s="70">
        <f>IF('Office Equipment'!B17&gt;0,'Office Equipment'!A17,"")</f>
      </c>
      <c r="B138" s="70">
        <f>IF('Office Equipment'!B17&gt;0,'Office Equipment'!B17,"")</f>
      </c>
      <c r="C138" s="70">
        <f>IF('Office Equipment'!B17&gt;0,'Office Equipment'!C17,"")</f>
      </c>
      <c r="D138" s="70">
        <f>IF('Office Equipment'!B17&gt;0,'Office Equipment'!G17,"")</f>
      </c>
      <c r="E138" s="88">
        <f>IF('Office Equipment'!B17&gt;0,'Office Equipment'!H17,"")</f>
      </c>
      <c r="F138" s="70">
        <f>IF('Office Equipment'!B17&gt;0,'Office Equipment'!I17,"")</f>
      </c>
      <c r="G138" s="70">
        <f>IF('Office Equipment'!B17&gt;0,'Office Equipment'!J17,"")</f>
      </c>
      <c r="H138" s="88">
        <f>IF('Office Equipment'!B17&gt;0,'Office Equipment'!K17,"")</f>
      </c>
      <c r="I138" s="70">
        <f>IF('Office Equipment'!B17&gt;0,'Office Equipment'!L17,"")</f>
      </c>
      <c r="J138" s="96">
        <f>IF('Office Equipment'!B17&gt;0,'Office Equipment'!O17,"")</f>
      </c>
    </row>
    <row r="139" spans="1:10" ht="12.75">
      <c r="A139" s="70">
        <f>IF('Office Equipment'!B18&gt;0,'Office Equipment'!A18,"")</f>
      </c>
      <c r="B139" s="70">
        <f>IF('Office Equipment'!B18&gt;0,'Office Equipment'!B18,"")</f>
      </c>
      <c r="C139" s="70">
        <f>IF('Office Equipment'!B18&gt;0,'Office Equipment'!C18,"")</f>
      </c>
      <c r="D139" s="70">
        <f>IF('Office Equipment'!B18&gt;0,'Office Equipment'!G18,"")</f>
      </c>
      <c r="E139" s="88">
        <f>IF('Office Equipment'!B18&gt;0,'Office Equipment'!H18,"")</f>
      </c>
      <c r="F139" s="70">
        <f>IF('Office Equipment'!B18&gt;0,'Office Equipment'!I18,"")</f>
      </c>
      <c r="G139" s="70">
        <f>IF('Office Equipment'!B18&gt;0,'Office Equipment'!J18,"")</f>
      </c>
      <c r="H139" s="88">
        <f>IF('Office Equipment'!B18&gt;0,'Office Equipment'!K18,"")</f>
      </c>
      <c r="I139" s="70">
        <f>IF('Office Equipment'!B18&gt;0,'Office Equipment'!L18,"")</f>
      </c>
      <c r="J139" s="96">
        <f>IF('Office Equipment'!B18&gt;0,'Office Equipment'!O18,"")</f>
      </c>
    </row>
    <row r="140" spans="1:10" ht="12.75">
      <c r="A140" s="70">
        <f>IF('Office Equipment'!B19&gt;0,'Office Equipment'!A19,"")</f>
      </c>
      <c r="B140" s="70">
        <f>IF('Office Equipment'!B19&gt;0,'Office Equipment'!B19,"")</f>
      </c>
      <c r="C140" s="70">
        <f>IF('Office Equipment'!B19&gt;0,'Office Equipment'!C19,"")</f>
      </c>
      <c r="D140" s="70">
        <f>IF('Office Equipment'!B19&gt;0,'Office Equipment'!G19,"")</f>
      </c>
      <c r="E140" s="88">
        <f>IF('Office Equipment'!B19&gt;0,'Office Equipment'!H19,"")</f>
      </c>
      <c r="F140" s="70">
        <f>IF('Office Equipment'!B19&gt;0,'Office Equipment'!I19,"")</f>
      </c>
      <c r="G140" s="70">
        <f>IF('Office Equipment'!B19&gt;0,'Office Equipment'!J19,"")</f>
      </c>
      <c r="H140" s="88">
        <f>IF('Office Equipment'!B19&gt;0,'Office Equipment'!K19,"")</f>
      </c>
      <c r="I140" s="70">
        <f>IF('Office Equipment'!B19&gt;0,'Office Equipment'!L19,"")</f>
      </c>
      <c r="J140" s="96">
        <f>IF('Office Equipment'!B19&gt;0,'Office Equipment'!O19,"")</f>
      </c>
    </row>
    <row r="141" spans="1:10" ht="12.75">
      <c r="A141" s="70">
        <f>IF('Office Equipment'!B20&gt;0,'Office Equipment'!A20,"")</f>
      </c>
      <c r="B141" s="70">
        <f>IF('Office Equipment'!B20&gt;0,'Office Equipment'!B20,"")</f>
      </c>
      <c r="C141" s="70">
        <f>IF('Office Equipment'!B20&gt;0,'Office Equipment'!C20,"")</f>
      </c>
      <c r="D141" s="70">
        <f>IF('Office Equipment'!B20&gt;0,'Office Equipment'!G20,"")</f>
      </c>
      <c r="E141" s="88">
        <f>IF('Office Equipment'!B20&gt;0,'Office Equipment'!H20,"")</f>
      </c>
      <c r="F141" s="70">
        <f>IF('Office Equipment'!B20&gt;0,'Office Equipment'!I20,"")</f>
      </c>
      <c r="G141" s="70">
        <f>IF('Office Equipment'!B20&gt;0,'Office Equipment'!J20,"")</f>
      </c>
      <c r="H141" s="88">
        <f>IF('Office Equipment'!B20&gt;0,'Office Equipment'!K20,"")</f>
      </c>
      <c r="I141" s="70">
        <f>IF('Office Equipment'!B20&gt;0,'Office Equipment'!L20,"")</f>
      </c>
      <c r="J141" s="96">
        <f>IF('Office Equipment'!B20&gt;0,'Office Equipment'!O20,"")</f>
      </c>
    </row>
    <row r="142" spans="1:10" ht="12.75">
      <c r="A142" s="70">
        <f>IF('Office Equipment'!B21&gt;0,'Office Equipment'!A21,"")</f>
      </c>
      <c r="B142" s="70">
        <f>IF('Office Equipment'!B21&gt;0,'Office Equipment'!B21,"")</f>
      </c>
      <c r="C142" s="70">
        <f>IF('Office Equipment'!B21&gt;0,'Office Equipment'!C21,"")</f>
      </c>
      <c r="D142" s="70">
        <f>IF('Office Equipment'!B21&gt;0,'Office Equipment'!G21,"")</f>
      </c>
      <c r="E142" s="88">
        <f>IF('Office Equipment'!B21&gt;0,'Office Equipment'!H21,"")</f>
      </c>
      <c r="F142" s="70">
        <f>IF('Office Equipment'!B21&gt;0,'Office Equipment'!I21,"")</f>
      </c>
      <c r="G142" s="70">
        <f>IF('Office Equipment'!B21&gt;0,'Office Equipment'!J21,"")</f>
      </c>
      <c r="H142" s="88">
        <f>IF('Office Equipment'!B21&gt;0,'Office Equipment'!K21,"")</f>
      </c>
      <c r="I142" s="70">
        <f>IF('Office Equipment'!B21&gt;0,'Office Equipment'!L21,"")</f>
      </c>
      <c r="J142" s="96">
        <f>IF('Office Equipment'!B21&gt;0,'Office Equipment'!O21,"")</f>
      </c>
    </row>
    <row r="143" spans="1:10" ht="12.75">
      <c r="A143" s="70">
        <f>IF('Office Equipment'!B22&gt;0,'Office Equipment'!A22,"")</f>
      </c>
      <c r="B143" s="70">
        <f>IF('Office Equipment'!B22&gt;0,'Office Equipment'!B22,"")</f>
      </c>
      <c r="C143" s="70">
        <f>IF('Office Equipment'!B22&gt;0,'Office Equipment'!C22,"")</f>
      </c>
      <c r="D143" s="70">
        <f>IF('Office Equipment'!B22&gt;0,'Office Equipment'!G22,"")</f>
      </c>
      <c r="E143" s="88">
        <f>IF('Office Equipment'!B22&gt;0,'Office Equipment'!H22,"")</f>
      </c>
      <c r="F143" s="70">
        <f>IF('Office Equipment'!B22&gt;0,'Office Equipment'!I22,"")</f>
      </c>
      <c r="G143" s="70">
        <f>IF('Office Equipment'!B22&gt;0,'Office Equipment'!J22,"")</f>
      </c>
      <c r="H143" s="88">
        <f>IF('Office Equipment'!B22&gt;0,'Office Equipment'!K22,"")</f>
      </c>
      <c r="I143" s="70">
        <f>IF('Office Equipment'!B22&gt;0,'Office Equipment'!L22,"")</f>
      </c>
      <c r="J143" s="96">
        <f>IF('Office Equipment'!B22&gt;0,'Office Equipment'!O22,"")</f>
      </c>
    </row>
    <row r="144" spans="1:10" ht="12.75">
      <c r="A144" s="70">
        <f>IF('Office Equipment'!B23&gt;0,'Office Equipment'!A23,"")</f>
      </c>
      <c r="B144" s="70">
        <f>IF('Office Equipment'!B23&gt;0,'Office Equipment'!B23,"")</f>
      </c>
      <c r="C144" s="70">
        <f>IF('Office Equipment'!B23&gt;0,'Office Equipment'!C23,"")</f>
      </c>
      <c r="D144" s="70">
        <f>IF('Office Equipment'!B23&gt;0,'Office Equipment'!G23,"")</f>
      </c>
      <c r="E144" s="88">
        <f>IF('Office Equipment'!B23&gt;0,'Office Equipment'!H23,"")</f>
      </c>
      <c r="F144" s="70">
        <f>IF('Office Equipment'!B23&gt;0,'Office Equipment'!I23,"")</f>
      </c>
      <c r="G144" s="70">
        <f>IF('Office Equipment'!B23&gt;0,'Office Equipment'!J23,"")</f>
      </c>
      <c r="H144" s="88">
        <f>IF('Office Equipment'!B23&gt;0,'Office Equipment'!K23,"")</f>
      </c>
      <c r="I144" s="70">
        <f>IF('Office Equipment'!B23&gt;0,'Office Equipment'!L23,"")</f>
      </c>
      <c r="J144" s="96">
        <f>IF('Office Equipment'!B23&gt;0,'Office Equipment'!O23,"")</f>
      </c>
    </row>
    <row r="145" spans="1:10" ht="12.75">
      <c r="A145" s="70">
        <f>IF('Office Equipment'!B24&gt;0,'Office Equipment'!A24,"")</f>
      </c>
      <c r="B145" s="70">
        <f>IF('Office Equipment'!B24&gt;0,'Office Equipment'!B24,"")</f>
      </c>
      <c r="C145" s="70">
        <f>IF('Office Equipment'!B24&gt;0,'Office Equipment'!C24,"")</f>
      </c>
      <c r="D145" s="70">
        <f>IF('Office Equipment'!B24&gt;0,'Office Equipment'!G24,"")</f>
      </c>
      <c r="E145" s="88">
        <f>IF('Office Equipment'!B24&gt;0,'Office Equipment'!H24,"")</f>
      </c>
      <c r="F145" s="70">
        <f>IF('Office Equipment'!B24&gt;0,'Office Equipment'!I24,"")</f>
      </c>
      <c r="G145" s="70">
        <f>IF('Office Equipment'!B24&gt;0,'Office Equipment'!J24,"")</f>
      </c>
      <c r="H145" s="88">
        <f>IF('Office Equipment'!B24&gt;0,'Office Equipment'!K24,"")</f>
      </c>
      <c r="I145" s="70">
        <f>IF('Office Equipment'!B24&gt;0,'Office Equipment'!L24,"")</f>
      </c>
      <c r="J145" s="96">
        <f>IF('Office Equipment'!B24&gt;0,'Office Equipment'!O24,"")</f>
      </c>
    </row>
    <row r="146" spans="1:10" ht="12.75">
      <c r="A146" s="70">
        <f>IF('Office Equipment'!B25&gt;0,'Office Equipment'!A25,"")</f>
      </c>
      <c r="B146" s="70">
        <f>IF('Office Equipment'!B25&gt;0,'Office Equipment'!B25,"")</f>
      </c>
      <c r="C146" s="70">
        <f>IF('Office Equipment'!B25&gt;0,'Office Equipment'!C25,"")</f>
      </c>
      <c r="D146" s="70">
        <f>IF('Office Equipment'!B25&gt;0,'Office Equipment'!G25,"")</f>
      </c>
      <c r="E146" s="88">
        <f>IF('Office Equipment'!B25&gt;0,'Office Equipment'!H25,"")</f>
      </c>
      <c r="F146" s="70">
        <f>IF('Office Equipment'!B25&gt;0,'Office Equipment'!I25,"")</f>
      </c>
      <c r="G146" s="70">
        <f>IF('Office Equipment'!B25&gt;0,'Office Equipment'!J25,"")</f>
      </c>
      <c r="H146" s="88">
        <f>IF('Office Equipment'!B25&gt;0,'Office Equipment'!K25,"")</f>
      </c>
      <c r="I146" s="70">
        <f>IF('Office Equipment'!B25&gt;0,'Office Equipment'!L25,"")</f>
      </c>
      <c r="J146" s="96">
        <f>IF('Office Equipment'!B25&gt;0,'Office Equipment'!O25,"")</f>
      </c>
    </row>
    <row r="147" spans="1:10" ht="12.75">
      <c r="A147" s="70">
        <f>IF('Office Equipment'!B26&gt;0,'Office Equipment'!A26,"")</f>
      </c>
      <c r="B147" s="70">
        <f>IF('Office Equipment'!B26&gt;0,'Office Equipment'!B26,"")</f>
      </c>
      <c r="C147" s="70">
        <f>IF('Office Equipment'!B26&gt;0,'Office Equipment'!C26,"")</f>
      </c>
      <c r="D147" s="70">
        <f>IF('Office Equipment'!B26&gt;0,'Office Equipment'!G26,"")</f>
      </c>
      <c r="E147" s="88">
        <f>IF('Office Equipment'!B26&gt;0,'Office Equipment'!H26,"")</f>
      </c>
      <c r="F147" s="70">
        <f>IF('Office Equipment'!B26&gt;0,'Office Equipment'!I26,"")</f>
      </c>
      <c r="G147" s="70">
        <f>IF('Office Equipment'!B26&gt;0,'Office Equipment'!J26,"")</f>
      </c>
      <c r="H147" s="88">
        <f>IF('Office Equipment'!B26&gt;0,'Office Equipment'!K26,"")</f>
      </c>
      <c r="I147" s="70">
        <f>IF('Office Equipment'!B26&gt;0,'Office Equipment'!L26,"")</f>
      </c>
      <c r="J147" s="96">
        <f>IF('Office Equipment'!B26&gt;0,'Office Equipment'!O26,"")</f>
      </c>
    </row>
    <row r="148" spans="1:10" ht="12.75">
      <c r="A148" s="70">
        <f>IF('Office Equipment'!B27&gt;0,'Office Equipment'!A27,"")</f>
      </c>
      <c r="B148" s="70">
        <f>IF('Office Equipment'!B27&gt;0,'Office Equipment'!B27,"")</f>
      </c>
      <c r="C148" s="70">
        <f>IF('Office Equipment'!B27&gt;0,'Office Equipment'!C27,"")</f>
      </c>
      <c r="D148" s="70">
        <f>IF('Office Equipment'!B27&gt;0,'Office Equipment'!G27,"")</f>
      </c>
      <c r="E148" s="88">
        <f>IF('Office Equipment'!B27&gt;0,'Office Equipment'!H27,"")</f>
      </c>
      <c r="F148" s="70">
        <f>IF('Office Equipment'!B27&gt;0,'Office Equipment'!I27,"")</f>
      </c>
      <c r="G148" s="70">
        <f>IF('Office Equipment'!B27&gt;0,'Office Equipment'!J27,"")</f>
      </c>
      <c r="H148" s="88">
        <f>IF('Office Equipment'!B27&gt;0,'Office Equipment'!K27,"")</f>
      </c>
      <c r="I148" s="70">
        <f>IF('Office Equipment'!B27&gt;0,'Office Equipment'!L27,"")</f>
      </c>
      <c r="J148" s="96">
        <f>IF('Office Equipment'!B27&gt;0,'Office Equipment'!O27,"")</f>
      </c>
    </row>
    <row r="149" spans="1:10" ht="12.75">
      <c r="A149" s="70">
        <f>IF('Office Equipment'!B28&gt;0,'Office Equipment'!A28,"")</f>
      </c>
      <c r="B149" s="70">
        <f>IF('Office Equipment'!B28&gt;0,'Office Equipment'!B28,"")</f>
      </c>
      <c r="C149" s="70">
        <f>IF('Office Equipment'!B28&gt;0,'Office Equipment'!C28,"")</f>
      </c>
      <c r="D149" s="70">
        <f>IF('Office Equipment'!B28&gt;0,'Office Equipment'!G28,"")</f>
      </c>
      <c r="E149" s="88">
        <f>IF('Office Equipment'!B28&gt;0,'Office Equipment'!H28,"")</f>
      </c>
      <c r="F149" s="70">
        <f>IF('Office Equipment'!B28&gt;0,'Office Equipment'!I28,"")</f>
      </c>
      <c r="G149" s="70">
        <f>IF('Office Equipment'!B28&gt;0,'Office Equipment'!J28,"")</f>
      </c>
      <c r="H149" s="88">
        <f>IF('Office Equipment'!B28&gt;0,'Office Equipment'!K28,"")</f>
      </c>
      <c r="I149" s="70">
        <f>IF('Office Equipment'!B28&gt;0,'Office Equipment'!L28,"")</f>
      </c>
      <c r="J149" s="96">
        <f>IF('Office Equipment'!B28&gt;0,'Office Equipment'!O28,"")</f>
      </c>
    </row>
    <row r="150" spans="1:10" ht="12.75">
      <c r="A150" s="70">
        <f>IF('Office Equipment'!B29&gt;0,'Office Equipment'!A29,"")</f>
      </c>
      <c r="B150" s="70">
        <f>IF('Office Equipment'!B29&gt;0,'Office Equipment'!B29,"")</f>
      </c>
      <c r="C150" s="70">
        <f>IF('Office Equipment'!B29&gt;0,'Office Equipment'!C29,"")</f>
      </c>
      <c r="D150" s="70">
        <f>IF('Office Equipment'!B29&gt;0,'Office Equipment'!G29,"")</f>
      </c>
      <c r="E150" s="88">
        <f>IF('Office Equipment'!B29&gt;0,'Office Equipment'!H29,"")</f>
      </c>
      <c r="F150" s="70">
        <f>IF('Office Equipment'!B29&gt;0,'Office Equipment'!I29,"")</f>
      </c>
      <c r="G150" s="70">
        <f>IF('Office Equipment'!B29&gt;0,'Office Equipment'!J29,"")</f>
      </c>
      <c r="H150" s="88">
        <f>IF('Office Equipment'!B29&gt;0,'Office Equipment'!K29,"")</f>
      </c>
      <c r="I150" s="70">
        <f>IF('Office Equipment'!B29&gt;0,'Office Equipment'!L29,"")</f>
      </c>
      <c r="J150" s="96">
        <f>IF('Office Equipment'!B29&gt;0,'Office Equipment'!O29,"")</f>
      </c>
    </row>
    <row r="151" spans="1:10" ht="12.75">
      <c r="A151" s="70">
        <f>IF('Office Equipment'!B30&gt;0,'Office Equipment'!A30,"")</f>
      </c>
      <c r="B151" s="70">
        <f>IF('Office Equipment'!B30&gt;0,'Office Equipment'!B30,"")</f>
      </c>
      <c r="C151" s="70">
        <f>IF('Office Equipment'!B30&gt;0,'Office Equipment'!C30,"")</f>
      </c>
      <c r="D151" s="70">
        <f>IF('Office Equipment'!B30&gt;0,'Office Equipment'!G30,"")</f>
      </c>
      <c r="E151" s="88">
        <f>IF('Office Equipment'!B30&gt;0,'Office Equipment'!H30,"")</f>
      </c>
      <c r="F151" s="70">
        <f>IF('Office Equipment'!B30&gt;0,'Office Equipment'!I30,"")</f>
      </c>
      <c r="G151" s="70">
        <f>IF('Office Equipment'!B30&gt;0,'Office Equipment'!J30,"")</f>
      </c>
      <c r="H151" s="88">
        <f>IF('Office Equipment'!B30&gt;0,'Office Equipment'!K30,"")</f>
      </c>
      <c r="I151" s="70">
        <f>IF('Office Equipment'!B30&gt;0,'Office Equipment'!L30,"")</f>
      </c>
      <c r="J151" s="96">
        <f>IF('Office Equipment'!B30&gt;0,'Office Equipment'!O30,"")</f>
      </c>
    </row>
    <row r="152" spans="1:10" ht="12.75">
      <c r="A152" s="70">
        <f>IF('Office Equipment'!B31&gt;0,'Office Equipment'!A31,"")</f>
      </c>
      <c r="B152" s="70">
        <f>IF('Office Equipment'!B31&gt;0,'Office Equipment'!B31,"")</f>
      </c>
      <c r="C152" s="70">
        <f>IF('Office Equipment'!B31&gt;0,'Office Equipment'!C31,"")</f>
      </c>
      <c r="D152" s="70">
        <f>IF('Office Equipment'!B31&gt;0,'Office Equipment'!G31,"")</f>
      </c>
      <c r="E152" s="88">
        <f>IF('Office Equipment'!B31&gt;0,'Office Equipment'!H31,"")</f>
      </c>
      <c r="F152" s="70">
        <f>IF('Office Equipment'!B31&gt;0,'Office Equipment'!I31,"")</f>
      </c>
      <c r="G152" s="70">
        <f>IF('Office Equipment'!B31&gt;0,'Office Equipment'!J31,"")</f>
      </c>
      <c r="H152" s="88">
        <f>IF('Office Equipment'!B31&gt;0,'Office Equipment'!K31,"")</f>
      </c>
      <c r="I152" s="70">
        <f>IF('Office Equipment'!B31&gt;0,'Office Equipment'!L31,"")</f>
      </c>
      <c r="J152" s="96">
        <f>IF('Office Equipment'!B31&gt;0,'Office Equipment'!O31,"")</f>
      </c>
    </row>
    <row r="153" spans="1:10" ht="12.75">
      <c r="A153" s="70">
        <f>IF('Office Equipment'!B32&gt;0,'Office Equipment'!A32,"")</f>
      </c>
      <c r="B153" s="70">
        <f>IF('Office Equipment'!B32&gt;0,'Office Equipment'!B32,"")</f>
      </c>
      <c r="C153" s="70">
        <f>IF('Office Equipment'!B32&gt;0,'Office Equipment'!C32,"")</f>
      </c>
      <c r="D153" s="70">
        <f>IF('Office Equipment'!B32&gt;0,'Office Equipment'!G32,"")</f>
      </c>
      <c r="E153" s="88">
        <f>IF('Office Equipment'!B32&gt;0,'Office Equipment'!H32,"")</f>
      </c>
      <c r="F153" s="70">
        <f>IF('Office Equipment'!B32&gt;0,'Office Equipment'!I32,"")</f>
      </c>
      <c r="G153" s="70">
        <f>IF('Office Equipment'!B32&gt;0,'Office Equipment'!J32,"")</f>
      </c>
      <c r="H153" s="88">
        <f>IF('Office Equipment'!B32&gt;0,'Office Equipment'!K32,"")</f>
      </c>
      <c r="I153" s="70">
        <f>IF('Office Equipment'!B32&gt;0,'Office Equipment'!L32,"")</f>
      </c>
      <c r="J153" s="96">
        <f>IF('Office Equipment'!B32&gt;0,'Office Equipment'!O32,"")</f>
      </c>
    </row>
    <row r="154" spans="1:10" ht="12.75">
      <c r="A154" s="70">
        <f>IF('Office Equipment'!B33&gt;0,'Office Equipment'!A33,"")</f>
      </c>
      <c r="B154" s="70">
        <f>IF('Office Equipment'!B33&gt;0,'Office Equipment'!B33,"")</f>
      </c>
      <c r="C154" s="70">
        <f>IF('Office Equipment'!B33&gt;0,'Office Equipment'!C33,"")</f>
      </c>
      <c r="D154" s="70">
        <f>IF('Office Equipment'!B33&gt;0,'Office Equipment'!G33,"")</f>
      </c>
      <c r="E154" s="88">
        <f>IF('Office Equipment'!B33&gt;0,'Office Equipment'!H33,"")</f>
      </c>
      <c r="F154" s="70">
        <f>IF('Office Equipment'!B33&gt;0,'Office Equipment'!I33,"")</f>
      </c>
      <c r="G154" s="70">
        <f>IF('Office Equipment'!B33&gt;0,'Office Equipment'!J33,"")</f>
      </c>
      <c r="H154" s="88">
        <f>IF('Office Equipment'!B33&gt;0,'Office Equipment'!K33,"")</f>
      </c>
      <c r="I154" s="70">
        <f>IF('Office Equipment'!B33&gt;0,'Office Equipment'!L33,"")</f>
      </c>
      <c r="J154" s="96">
        <f>IF('Office Equipment'!B33&gt;0,'Office Equipment'!O33,"")</f>
      </c>
    </row>
    <row r="155" spans="1:10" ht="12.75">
      <c r="A155" s="70">
        <f>IF('Office Equipment'!B34&gt;0,'Office Equipment'!A34,"")</f>
      </c>
      <c r="B155" s="70">
        <f>IF('Office Equipment'!B34&gt;0,'Office Equipment'!B34,"")</f>
      </c>
      <c r="C155" s="70">
        <f>IF('Office Equipment'!B34&gt;0,'Office Equipment'!C34,"")</f>
      </c>
      <c r="D155" s="70">
        <f>IF('Office Equipment'!B34&gt;0,'Office Equipment'!G34,"")</f>
      </c>
      <c r="E155" s="88">
        <f>IF('Office Equipment'!B34&gt;0,'Office Equipment'!H34,"")</f>
      </c>
      <c r="F155" s="70">
        <f>IF('Office Equipment'!B34&gt;0,'Office Equipment'!I34,"")</f>
      </c>
      <c r="G155" s="70">
        <f>IF('Office Equipment'!B34&gt;0,'Office Equipment'!J34,"")</f>
      </c>
      <c r="H155" s="88">
        <f>IF('Office Equipment'!B34&gt;0,'Office Equipment'!K34,"")</f>
      </c>
      <c r="I155" s="70">
        <f>IF('Office Equipment'!B34&gt;0,'Office Equipment'!L34,"")</f>
      </c>
      <c r="J155" s="96">
        <f>IF('Office Equipment'!B34&gt;0,'Office Equipment'!O34,"")</f>
      </c>
    </row>
    <row r="156" spans="1:10" ht="12.75">
      <c r="A156" s="70">
        <f>IF('Office Equipment'!B35&gt;0,'Office Equipment'!A35,"")</f>
      </c>
      <c r="B156" s="70">
        <f>IF('Office Equipment'!B35&gt;0,'Office Equipment'!B35,"")</f>
      </c>
      <c r="C156" s="70">
        <f>IF('Office Equipment'!B35&gt;0,'Office Equipment'!C35,"")</f>
      </c>
      <c r="D156" s="70">
        <f>IF('Office Equipment'!B35&gt;0,'Office Equipment'!G35,"")</f>
      </c>
      <c r="E156" s="88">
        <f>IF('Office Equipment'!B35&gt;0,'Office Equipment'!H35,"")</f>
      </c>
      <c r="F156" s="70">
        <f>IF('Office Equipment'!B35&gt;0,'Office Equipment'!I35,"")</f>
      </c>
      <c r="G156" s="70">
        <f>IF('Office Equipment'!B35&gt;0,'Office Equipment'!J35,"")</f>
      </c>
      <c r="H156" s="88">
        <f>IF('Office Equipment'!B35&gt;0,'Office Equipment'!K35,"")</f>
      </c>
      <c r="I156" s="70">
        <f>IF('Office Equipment'!B35&gt;0,'Office Equipment'!L35,"")</f>
      </c>
      <c r="J156" s="96">
        <f>IF('Office Equipment'!B35&gt;0,'Office Equipment'!O35,"")</f>
      </c>
    </row>
  </sheetData>
  <sheetProtection/>
  <autoFilter ref="A38:J156"/>
  <mergeCells count="24">
    <mergeCell ref="F8:G8"/>
    <mergeCell ref="F9:G9"/>
    <mergeCell ref="A30:C31"/>
    <mergeCell ref="E30:F30"/>
    <mergeCell ref="A11:I11"/>
    <mergeCell ref="B12:C12"/>
    <mergeCell ref="D12:F12"/>
    <mergeCell ref="G12:I12"/>
    <mergeCell ref="E28:E29"/>
    <mergeCell ref="F28:F29"/>
    <mergeCell ref="D37:F37"/>
    <mergeCell ref="G37:I37"/>
    <mergeCell ref="H28:H29"/>
    <mergeCell ref="I28:I29"/>
    <mergeCell ref="F33:I35"/>
    <mergeCell ref="E31:F31"/>
    <mergeCell ref="H31:I31"/>
    <mergeCell ref="H30:I30"/>
    <mergeCell ref="C6:E6"/>
    <mergeCell ref="C2:E2"/>
    <mergeCell ref="C3:E3"/>
    <mergeCell ref="C4:E4"/>
    <mergeCell ref="C5:E5"/>
    <mergeCell ref="A28:C29"/>
  </mergeCells>
  <hyperlinks>
    <hyperlink ref="A3" location="'Commercial &amp; Industrial'!B13" display="Commercial and Industrial Products"/>
    <hyperlink ref="A2" location="Instructions!C5" display="Instructions"/>
    <hyperlink ref="A4" location="'Lighting &amp; Signage'!B13" display="Lighting and Signage"/>
    <hyperlink ref="A5" location="'Heating, Cooling &amp; Ventilation'!B13" display="Heating, Cooling and Ventilation"/>
    <hyperlink ref="A6" location="'Home Appliances'!B13" display="Home Appliances"/>
    <hyperlink ref="A7" location="'Consumer Electronics'!B13" display="Consumer Electronics"/>
    <hyperlink ref="A8" location="'Office Equipment'!B13" display="Office Equipment"/>
    <hyperlink ref="A9" location="'Summary &amp; Analysis'!A1" display="Summary &amp; Analysis"/>
  </hyperlinks>
  <printOptions/>
  <pageMargins left="0.7480314960629921" right="0.7480314960629921" top="0.984251968503937" bottom="0.984251968503937" header="0.5118110236220472" footer="0.5118110236220472"/>
  <pageSetup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Bronson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Hawkes</dc:creator>
  <cp:keywords/>
  <dc:description/>
  <cp:lastModifiedBy>ccrespo</cp:lastModifiedBy>
  <cp:lastPrinted>2007-10-23T19:07:41Z</cp:lastPrinted>
  <dcterms:created xsi:type="dcterms:W3CDTF">2007-01-08T20:26:39Z</dcterms:created>
  <dcterms:modified xsi:type="dcterms:W3CDTF">2008-11-06T16:35:36Z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