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27" activeTab="0"/>
  </bookViews>
  <sheets>
    <sheet name="Sheet1" sheetId="1" r:id="rId1"/>
  </sheets>
  <definedNames>
    <definedName name="Excel_BuiltIn_Print_Area_1_1">'Sheet1'!$A$1:$H$55</definedName>
    <definedName name="_xlnm.Print_Area" localSheetId="0">'Sheet1'!$A$1:$H$112</definedName>
  </definedNames>
  <calcPr fullCalcOnLoad="1"/>
</workbook>
</file>

<file path=xl/sharedStrings.xml><?xml version="1.0" encoding="utf-8"?>
<sst xmlns="http://schemas.openxmlformats.org/spreadsheetml/2006/main" count="98" uniqueCount="70">
  <si>
    <r>
      <t xml:space="preserve">Annual </t>
    </r>
    <r>
      <rPr>
        <b/>
        <sz val="20"/>
        <rFont val="Swis721 Blk BT"/>
        <family val="2"/>
      </rPr>
      <t>CO</t>
    </r>
    <r>
      <rPr>
        <b/>
        <vertAlign val="subscript"/>
        <sz val="20"/>
        <rFont val="Swis721 Blk BT"/>
        <family val="2"/>
      </rPr>
      <t>2</t>
    </r>
    <r>
      <rPr>
        <sz val="14"/>
        <rFont val="Swis721 Blk BT"/>
        <family val="2"/>
      </rPr>
      <t xml:space="preserve"> Calculator</t>
    </r>
  </si>
  <si>
    <t>Date:</t>
  </si>
  <si>
    <t>Name:</t>
  </si>
  <si>
    <t>Number of people in the household:</t>
  </si>
  <si>
    <r>
      <t>STEP 1: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from household cars</t>
    </r>
  </si>
  <si>
    <t>Car name / year</t>
  </si>
  <si>
    <t>Distance travelled (km)</t>
  </si>
  <si>
    <t>Hwy Mileage (L/100km)</t>
  </si>
  <si>
    <t>City Mileage (L/100km)</t>
  </si>
  <si>
    <t>Diesel Fuel? (y/n)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</si>
  <si>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Emitted (metric tons)</t>
    </r>
  </si>
  <si>
    <t>Notes:</t>
  </si>
  <si>
    <t>Look up fuel efficiencies at: Energuide</t>
  </si>
  <si>
    <r>
      <t>Total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from cars</t>
    </r>
  </si>
  <si>
    <t>metric tons</t>
  </si>
  <si>
    <r>
      <t>STEP 2: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from flights</t>
    </r>
  </si>
  <si>
    <t>Origin – Destination City</t>
  </si>
  <si>
    <t>Number of household on flight</t>
  </si>
  <si>
    <t>Return Flight? (y/n)</t>
  </si>
  <si>
    <t>CO2 Emitted (metric tons)</t>
  </si>
  <si>
    <t>Look up distance traveled</t>
  </si>
  <si>
    <t>The radiative forcing of other GHGs (NOx, SOx, etc. is not considered – only CO2)</t>
  </si>
  <si>
    <r>
      <t>Total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from flights</t>
    </r>
  </si>
  <si>
    <r>
      <t>STEP 3: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from home electricity</t>
    </r>
  </si>
  <si>
    <t>Billing period</t>
  </si>
  <si>
    <t>kWh Used (kWh)</t>
  </si>
  <si>
    <t>“Green” percentage</t>
  </si>
  <si>
    <t>Fossil fuel-based electricity generation produces roughly 1kg of CO2 per kWh</t>
  </si>
  <si>
    <t>Enter a 'Green percentage” number in each row corresponding to the percentage of your power that comes from non-CO2 producing sources.</t>
  </si>
  <si>
    <t>The green-ness of your electricity varies by province and/or electricity retailer. Some examples below:</t>
  </si>
  <si>
    <t>BC</t>
  </si>
  <si>
    <t>Alberta</t>
  </si>
  <si>
    <t>Sask</t>
  </si>
  <si>
    <t>Manitoba</t>
  </si>
  <si>
    <t>Ontario</t>
  </si>
  <si>
    <t>Quebec</t>
  </si>
  <si>
    <t>Atlantic</t>
  </si>
  <si>
    <t>Yukon</t>
  </si>
  <si>
    <t>Bullfrog</t>
  </si>
  <si>
    <r>
      <t>Total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from electricity</t>
    </r>
  </si>
  <si>
    <r>
      <t>STEP 4: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from natural gas heating</t>
    </r>
  </si>
  <si>
    <t>Cu.Meters Used (m3)</t>
  </si>
  <si>
    <t>Litres (L) (oil heat)</t>
  </si>
  <si>
    <t>Uses 1.93kgCO2/m^3 of nat gas. Use 2.68kgCO2/litre of fuel oil for heating</t>
  </si>
  <si>
    <t>Wood burning is assumed sustainable and has no CO2 footprint</t>
  </si>
  <si>
    <r>
      <t>Total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from heating</t>
    </r>
  </si>
  <si>
    <r>
      <t>Your household's total direct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contribution (metric tons)</t>
    </r>
  </si>
  <si>
    <t>If you donated</t>
  </si>
  <si>
    <t xml:space="preserve">per metric ton, that would be </t>
  </si>
  <si>
    <t>Billing Period</t>
  </si>
  <si>
    <t>Natural Gas</t>
  </si>
  <si>
    <t>Fuel Oil</t>
  </si>
  <si>
    <t>Electricity</t>
  </si>
  <si>
    <t>Home Heating</t>
  </si>
  <si>
    <t>Car</t>
  </si>
  <si>
    <t>Plane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</si>
  <si>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</si>
  <si>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</si>
  <si>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</si>
  <si>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</si>
  <si>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</si>
  <si>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</si>
  <si>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</si>
  <si>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</si>
  <si>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</si>
  <si>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</si>
  <si>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</si>
  <si>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</si>
  <si>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r>
      <t xml:space="preserve">Tan = </t>
    </r>
    <r>
      <rPr>
        <b/>
        <sz val="7"/>
        <rFont val="Arial"/>
        <family val="2"/>
      </rPr>
      <t>optional fields</t>
    </r>
  </si>
  <si>
    <r>
      <t xml:space="preserve">Light grey = </t>
    </r>
    <r>
      <rPr>
        <b/>
        <sz val="7"/>
        <rFont val="Arial"/>
        <family val="2"/>
      </rPr>
      <t>required fields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</si>
</sst>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"/>
    <numFmt numFmtId="165" formatCode="mmm\ dd&quot;, &quot;yyyy"/>
    <numFmt numFmtId="166" formatCode="&quot;YN&quot;"/>
    <numFmt numFmtId="167" formatCode="0.0"/>
    <numFmt numFmtId="168" formatCode="[$$-409]#,##0.00;[Red]\-[$$-409]#,##0.00"/>
    <numFmt numFmtId="169" formatCode="&quot;which is &quot;###.##&quot; metric tons per 'head'&quot;"/>
    <numFmt numFmtId="170" formatCode="[$$-409]#,##0;[Red]\-[$$-409]#,##0"/>
    <numFmt numFmtId="171" formatCode="m/d"/>
  </numFmts>
  <fonts count="26">
    <font>
      <sz val="10"/>
      <name val="Arial"/>
      <family val="2"/>
    </font>
    <font>
      <sz val="14"/>
      <name val="Swis721 Blk BT"/>
      <family val="2"/>
    </font>
    <font>
      <b/>
      <sz val="20"/>
      <name val="Swis721 Blk BT"/>
      <family val="2"/>
    </font>
    <font>
      <b/>
      <vertAlign val="subscript"/>
      <sz val="20"/>
      <name val="Swis721 Blk BT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6"/>
      <color indexed="8"/>
      <name val="Arial"/>
      <family val="2"/>
    </font>
    <font>
      <sz val="8.3"/>
      <color indexed="8"/>
      <name val="Arial"/>
      <family val="2"/>
    </font>
    <font>
      <sz val="11.6"/>
      <color indexed="8"/>
      <name val="Arial"/>
      <family val="2"/>
    </font>
    <font>
      <sz val="9.7"/>
      <color indexed="8"/>
      <name val="Arial"/>
      <family val="2"/>
    </font>
    <font>
      <sz val="8.4"/>
      <color indexed="8"/>
      <name val="Arial"/>
      <family val="2"/>
    </font>
    <font>
      <sz val="11.8"/>
      <color indexed="8"/>
      <name val="Arial"/>
      <family val="2"/>
    </font>
    <font>
      <sz val="10.3"/>
      <color indexed="8"/>
      <name val="Arial"/>
      <family val="2"/>
    </font>
    <font>
      <u val="single"/>
      <sz val="10"/>
      <color indexed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2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166" fontId="0" fillId="0" borderId="0" xfId="0" applyNumberFormat="1" applyFont="1" applyFill="1" applyAlignment="1">
      <alignment horizontal="center"/>
    </xf>
    <xf numFmtId="0" fontId="11" fillId="0" borderId="0" xfId="2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9" fontId="4" fillId="0" borderId="0" xfId="0" applyNumberFormat="1" applyFont="1" applyAlignment="1">
      <alignment/>
    </xf>
    <xf numFmtId="9" fontId="12" fillId="3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167" fontId="15" fillId="4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2" fontId="16" fillId="4" borderId="0" xfId="0" applyNumberFormat="1" applyFont="1" applyFill="1" applyBorder="1" applyAlignment="1">
      <alignment horizontal="left"/>
    </xf>
    <xf numFmtId="168" fontId="0" fillId="4" borderId="0" xfId="0" applyNumberFormat="1" applyFill="1" applyAlignment="1">
      <alignment horizontal="center"/>
    </xf>
    <xf numFmtId="0" fontId="17" fillId="4" borderId="0" xfId="0" applyFont="1" applyFill="1" applyAlignment="1">
      <alignment horizontal="right"/>
    </xf>
    <xf numFmtId="0" fontId="17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0" fontId="16" fillId="4" borderId="0" xfId="0" applyFont="1" applyFill="1" applyAlignment="1">
      <alignment horizontal="right"/>
    </xf>
    <xf numFmtId="0" fontId="16" fillId="4" borderId="0" xfId="0" applyFont="1" applyFill="1" applyAlignment="1">
      <alignment/>
    </xf>
    <xf numFmtId="169" fontId="16" fillId="4" borderId="0" xfId="0" applyNumberFormat="1" applyFont="1" applyFill="1" applyBorder="1" applyAlignment="1">
      <alignment horizontal="center"/>
    </xf>
    <xf numFmtId="170" fontId="16" fillId="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5" borderId="0" xfId="0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 horizontal="center" wrapText="1"/>
      <protection locked="0"/>
    </xf>
    <xf numFmtId="0" fontId="0" fillId="5" borderId="0" xfId="0" applyFont="1" applyFill="1" applyAlignment="1" applyProtection="1">
      <alignment horizontal="center" wrapText="1"/>
      <protection locked="0"/>
    </xf>
    <xf numFmtId="0" fontId="0" fillId="5" borderId="0" xfId="0" applyFont="1" applyFill="1" applyAlignment="1">
      <alignment horizontal="right"/>
    </xf>
    <xf numFmtId="165" fontId="4" fillId="5" borderId="0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0" fillId="6" borderId="0" xfId="0" applyFill="1" applyAlignment="1" applyProtection="1">
      <alignment/>
      <protection locked="0"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 wrapText="1"/>
      <protection locked="0"/>
    </xf>
    <xf numFmtId="166" fontId="0" fillId="6" borderId="0" xfId="0" applyNumberForma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right"/>
      <protection locked="0"/>
    </xf>
    <xf numFmtId="9" fontId="0" fillId="6" borderId="0" xfId="0" applyNumberFormat="1" applyFill="1" applyAlignment="1" applyProtection="1">
      <alignment/>
      <protection locked="0"/>
    </xf>
    <xf numFmtId="168" fontId="16" fillId="6" borderId="0" xfId="0" applyNumberFormat="1" applyFont="1" applyFill="1" applyAlignment="1">
      <alignment horizontal="center"/>
    </xf>
    <xf numFmtId="0" fontId="0" fillId="5" borderId="0" xfId="0" applyFont="1" applyFill="1" applyBorder="1" applyAlignment="1" applyProtection="1">
      <alignment/>
      <protection locked="0"/>
    </xf>
    <xf numFmtId="0" fontId="1" fillId="7" borderId="1" xfId="0" applyFont="1" applyFill="1" applyBorder="1" applyAlignment="1">
      <alignment horizontal="center"/>
    </xf>
    <xf numFmtId="0" fontId="0" fillId="5" borderId="0" xfId="0" applyFill="1" applyBorder="1" applyAlignment="1" applyProtection="1">
      <alignment/>
      <protection locked="0"/>
    </xf>
    <xf numFmtId="0" fontId="13" fillId="4" borderId="0" xfId="0" applyFont="1" applyFill="1" applyBorder="1" applyAlignment="1">
      <alignment horizontal="fill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Energy Use By Source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08"/>
          <c:w val="0.874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Sheet1!$L$57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/>
              </a:ln>
            </c:spPr>
          </c:dPt>
          <c:cat>
            <c:strRef>
              <c:f>Sheet1!$K$58:$K$69</c:f>
              <c:strCache/>
            </c:strRef>
          </c:cat>
          <c:val>
            <c:numRef>
              <c:f>Sheet1!$L$58:$L$69</c:f>
              <c:numCache/>
            </c:numRef>
          </c:val>
        </c:ser>
        <c:ser>
          <c:idx val="1"/>
          <c:order val="1"/>
          <c:tx>
            <c:strRef>
              <c:f>Sheet1!$M$57</c:f>
              <c:strCache>
                <c:ptCount val="1"/>
                <c:pt idx="0">
                  <c:v>Fuel Oil</c:v>
                </c:pt>
              </c:strCache>
            </c:strRef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Sheet1!$K$58:$K$69</c:f>
              <c:strCache/>
            </c:strRef>
          </c:cat>
          <c:val>
            <c:numRef>
              <c:f>Sheet1!$M$58:$M$69</c:f>
              <c:numCache/>
            </c:numRef>
          </c:val>
        </c:ser>
        <c:ser>
          <c:idx val="2"/>
          <c:order val="2"/>
          <c:tx>
            <c:strRef>
              <c:f>Sheet1!$N$57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Sheet1!$K$58:$K$69</c:f>
              <c:strCache/>
            </c:strRef>
          </c:cat>
          <c:val>
            <c:numRef>
              <c:f>Sheet1!$N$58:$N$69</c:f>
              <c:numCache/>
            </c:numRef>
          </c:val>
        </c:ser>
        <c:overlap val="100"/>
        <c:gapWidth val="100"/>
        <c:axId val="17116808"/>
        <c:axId val="19833545"/>
      </c:bar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Billing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At val="0"/>
        <c:auto val="1"/>
        <c:lblOffset val="100"/>
        <c:noMultiLvlLbl val="0"/>
      </c:catAx>
      <c:valAx>
        <c:axId val="1983354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Used
(in kWh or equivalent)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25"/>
          <c:y val="0.26825"/>
        </c:manualLayout>
      </c:layout>
      <c:overlay val="0"/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CO2 Output By Source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725"/>
          <c:w val="0.8717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Sheet1!$L$78</c:f>
              <c:strCache>
                <c:ptCount val="1"/>
                <c:pt idx="0">
                  <c:v>Home Heating</c:v>
                </c:pt>
              </c:strCache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/>
              </a:ln>
            </c:spPr>
          </c:dPt>
          <c:cat>
            <c:strRef>
              <c:f>Sheet1!$K$79:$K$90</c:f>
              <c:strCache/>
            </c:strRef>
          </c:cat>
          <c:val>
            <c:numRef>
              <c:f>Sheet1!$L$79:$L$90</c:f>
              <c:numCache/>
            </c:numRef>
          </c:val>
        </c:ser>
        <c:ser>
          <c:idx val="1"/>
          <c:order val="1"/>
          <c:tx>
            <c:strRef>
              <c:f>Sheet1!$M$78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Sheet1!$K$79:$K$90</c:f>
              <c:strCache/>
            </c:strRef>
          </c:cat>
          <c:val>
            <c:numRef>
              <c:f>Sheet1!$M$79:$M$90</c:f>
              <c:numCache/>
            </c:numRef>
          </c:val>
        </c:ser>
        <c:ser>
          <c:idx val="2"/>
          <c:order val="2"/>
          <c:tx>
            <c:strRef>
              <c:f>Sheet1!$N$78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Sheet1!$K$79:$K$90</c:f>
              <c:strCache/>
            </c:strRef>
          </c:cat>
          <c:val>
            <c:numRef>
              <c:f>Sheet1!$N$79:$N$90</c:f>
              <c:numCache/>
            </c:numRef>
          </c:val>
        </c:ser>
        <c:ser>
          <c:idx val="3"/>
          <c:order val="3"/>
          <c:tx>
            <c:strRef>
              <c:f>Sheet1!$O$78</c:f>
              <c:strCache>
                <c:ptCount val="1"/>
                <c:pt idx="0">
                  <c:v>Plane</c:v>
                </c:pt>
              </c:strCache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Sheet1!$K$79:$K$90</c:f>
              <c:strCache/>
            </c:strRef>
          </c:cat>
          <c:val>
            <c:numRef>
              <c:f>Sheet1!$O$79:$O$90</c:f>
              <c:numCache/>
            </c:numRef>
          </c:val>
        </c:ser>
        <c:overlap val="100"/>
        <c:gapWidth val="100"/>
        <c:axId val="44284178"/>
        <c:axId val="63013283"/>
      </c:bar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Billing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At val="0"/>
        <c:auto val="1"/>
        <c:lblOffset val="100"/>
        <c:noMultiLvlLbl val="0"/>
      </c:catAx>
      <c:valAx>
        <c:axId val="63013283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contribution (Tonnes)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175"/>
          <c:y val="0.18075"/>
        </c:manualLayout>
      </c:layout>
      <c:overlay val="0"/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58</xdr:row>
      <xdr:rowOff>142875</xdr:rowOff>
    </xdr:from>
    <xdr:to>
      <xdr:col>7</xdr:col>
      <xdr:colOff>419100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47625" y="11201400"/>
        <a:ext cx="61341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85</xdr:row>
      <xdr:rowOff>9525</xdr:rowOff>
    </xdr:from>
    <xdr:to>
      <xdr:col>7</xdr:col>
      <xdr:colOff>495300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85725" y="15440025"/>
        <a:ext cx="61722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e.nrcan.gc.ca/transportation/tools/fuelratings/ratings-search.cfm?attr=8" TargetMode="External" /><Relationship Id="rId2" Type="http://schemas.openxmlformats.org/officeDocument/2006/relationships/hyperlink" Target="http://www.gpsvisualizer.com/calculators#distance_addres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421875" style="0" customWidth="1"/>
    <col min="2" max="2" width="26.7109375" style="0" customWidth="1"/>
    <col min="3" max="3" width="10.8515625" style="0" customWidth="1"/>
    <col min="4" max="4" width="10.421875" style="0" customWidth="1"/>
    <col min="5" max="6" width="9.28125" style="0" customWidth="1"/>
    <col min="7" max="7" width="13.421875" style="0" customWidth="1"/>
    <col min="8" max="8" width="8.8515625" style="0" customWidth="1"/>
    <col min="9" max="9" width="6.421875" style="0" customWidth="1"/>
    <col min="10" max="10" width="7.421875" style="0" customWidth="1"/>
    <col min="11" max="16384" width="8.8515625" style="0" customWidth="1"/>
  </cols>
  <sheetData>
    <row r="1" spans="1:8" ht="30">
      <c r="A1" s="57" t="s">
        <v>0</v>
      </c>
      <c r="B1" s="57"/>
      <c r="C1" s="57"/>
      <c r="D1" s="57"/>
      <c r="E1" s="57"/>
      <c r="F1" s="57"/>
      <c r="G1" s="57"/>
      <c r="H1" s="57"/>
    </row>
    <row r="2" spans="1:3" ht="12.75">
      <c r="A2" s="1" t="s">
        <v>1</v>
      </c>
      <c r="B2" s="43">
        <f ca="1">NOW()</f>
        <v>39725.97507662037</v>
      </c>
      <c r="C2" s="44"/>
    </row>
    <row r="3" spans="1:7" ht="12.75">
      <c r="A3" s="2" t="s">
        <v>2</v>
      </c>
      <c r="B3" s="58"/>
      <c r="C3" s="56"/>
      <c r="E3" s="45" t="s">
        <v>68</v>
      </c>
      <c r="F3" s="45"/>
      <c r="G3" s="44"/>
    </row>
    <row r="4" spans="1:7" ht="12.75">
      <c r="A4" s="2" t="s">
        <v>3</v>
      </c>
      <c r="C4" s="46"/>
      <c r="E4" s="47" t="s">
        <v>69</v>
      </c>
      <c r="F4" s="47"/>
      <c r="G4" s="48"/>
    </row>
    <row r="6" spans="1:8" ht="14.25">
      <c r="A6" s="3" t="s">
        <v>4</v>
      </c>
      <c r="B6" s="3"/>
      <c r="C6" s="3"/>
      <c r="D6" s="3"/>
      <c r="E6" s="3"/>
      <c r="F6" s="3"/>
      <c r="G6" s="3"/>
      <c r="H6" s="3"/>
    </row>
    <row r="7" spans="2:10" ht="38.25">
      <c r="B7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6"/>
      <c r="J7" t="s">
        <v>11</v>
      </c>
    </row>
    <row r="8" spans="1:10" ht="12.75">
      <c r="A8">
        <v>1</v>
      </c>
      <c r="B8" s="38"/>
      <c r="C8" s="49"/>
      <c r="D8" s="50"/>
      <c r="E8" s="50"/>
      <c r="F8" s="50"/>
      <c r="G8" s="7">
        <f>IF(C8="","",IF(D8="","",(IF(E8="","",IF($F8="Y",C8/100*(D8+E8)/2*2.68/1000,C8/100*(D8+E8)/2*2.378/1000)))))</f>
      </c>
      <c r="H8" s="8"/>
      <c r="J8" s="9" t="s">
        <v>12</v>
      </c>
    </row>
    <row r="9" spans="1:8" ht="12.75">
      <c r="A9">
        <v>2</v>
      </c>
      <c r="B9" s="38"/>
      <c r="C9" s="49"/>
      <c r="D9" s="50"/>
      <c r="E9" s="50"/>
      <c r="F9" s="50"/>
      <c r="G9" s="7">
        <f>IF(C9="","",IF(D9="","",(IF(E9="","",IF($F9="Y",C9/100*(D9+E9)/2*2.68/1000,C9/100*(D9+E9)/2*2.378/1000)))))</f>
      </c>
      <c r="H9" s="8"/>
    </row>
    <row r="10" spans="1:8" ht="12.75">
      <c r="A10">
        <v>3</v>
      </c>
      <c r="B10" s="39"/>
      <c r="C10" s="49"/>
      <c r="D10" s="50"/>
      <c r="E10" s="50"/>
      <c r="F10" s="50"/>
      <c r="G10" s="7">
        <f>IF(C10="","",IF(D10="","",(IF(E10="","",IF($F10="Y",C10/100*(D10+E10)/2*2.68/1000,C10/100*(D10+E10)/2*2.378/1000)))))</f>
      </c>
      <c r="H10" s="8"/>
    </row>
    <row r="11" spans="2:8" ht="14.25">
      <c r="B11" s="10"/>
      <c r="C11" s="11"/>
      <c r="D11" s="12" t="s">
        <v>13</v>
      </c>
      <c r="H11" s="13">
        <f>IF(SUM(G8:G10)=0,"",SUM(G8:G10))</f>
      </c>
    </row>
    <row r="12" ht="9.75" customHeight="1">
      <c r="H12" s="14" t="s">
        <v>14</v>
      </c>
    </row>
    <row r="13" spans="1:8" ht="14.25">
      <c r="A13" s="3" t="s">
        <v>15</v>
      </c>
      <c r="B13" s="3"/>
      <c r="C13" s="3"/>
      <c r="D13" s="3"/>
      <c r="E13" s="3"/>
      <c r="F13" s="3"/>
      <c r="G13" s="3"/>
      <c r="H13" s="3"/>
    </row>
    <row r="14" spans="2:10" ht="38.25">
      <c r="B14" s="15" t="s">
        <v>16</v>
      </c>
      <c r="C14" s="4" t="s">
        <v>17</v>
      </c>
      <c r="D14" s="4" t="s">
        <v>6</v>
      </c>
      <c r="E14" s="4" t="s">
        <v>18</v>
      </c>
      <c r="F14" s="4"/>
      <c r="G14" s="5" t="s">
        <v>19</v>
      </c>
      <c r="J14" t="s">
        <v>11</v>
      </c>
    </row>
    <row r="15" spans="1:10" ht="12.75">
      <c r="A15">
        <v>1</v>
      </c>
      <c r="B15" s="40"/>
      <c r="C15" s="51"/>
      <c r="D15" s="51"/>
      <c r="E15" s="52"/>
      <c r="F15" s="16"/>
      <c r="G15" s="7">
        <f>IF($C15="","",IF($D15="","",IF($E15="Y",(55.1+0.104*$D15)/1000*$C15*2,(55.1+0.104*$D15)/1000*$C15)))</f>
      </c>
      <c r="I15" s="4"/>
      <c r="J15" s="17" t="s">
        <v>20</v>
      </c>
    </row>
    <row r="16" spans="1:10" ht="12.75">
      <c r="A16">
        <v>2</v>
      </c>
      <c r="B16" s="41"/>
      <c r="C16" s="51"/>
      <c r="D16" s="51"/>
      <c r="E16" s="52"/>
      <c r="F16" s="16"/>
      <c r="G16" s="7">
        <f>IF($C16="","",IF($D16="","",IF($E16="Y",(55.1+0.104*$D16)/1000*$C16*2,(55.1+0.104*$D16)/1000*$C16)))</f>
      </c>
      <c r="I16" s="4"/>
      <c r="J16" t="s">
        <v>21</v>
      </c>
    </row>
    <row r="17" spans="1:9" ht="12.75">
      <c r="A17">
        <v>3</v>
      </c>
      <c r="B17" s="41"/>
      <c r="C17" s="51"/>
      <c r="D17" s="51"/>
      <c r="E17" s="52"/>
      <c r="F17" s="16"/>
      <c r="G17" s="7">
        <f>IF($C17="","",IF($D17="","",IF($E17="Y",(55.1+0.104*$D17)/1000*$C17*2,(55.1+0.104*$D17)/1000*$C17)))</f>
      </c>
      <c r="I17" s="4"/>
    </row>
    <row r="18" spans="4:8" ht="14.25">
      <c r="D18" s="12" t="s">
        <v>22</v>
      </c>
      <c r="H18" s="13">
        <f>IF(SUM(G15:G17)=0,"",SUM(G15:G17))</f>
      </c>
    </row>
    <row r="19" spans="4:8" ht="9.75" customHeight="1">
      <c r="D19" s="10"/>
      <c r="H19" s="14" t="s">
        <v>14</v>
      </c>
    </row>
    <row r="20" spans="1:8" ht="14.25">
      <c r="A20" s="3" t="s">
        <v>23</v>
      </c>
      <c r="B20" s="3"/>
      <c r="C20" s="3"/>
      <c r="D20" s="3"/>
      <c r="E20" s="3"/>
      <c r="F20" s="3"/>
      <c r="G20" s="3"/>
      <c r="H20" s="3"/>
    </row>
    <row r="21" spans="1:10" ht="25.5">
      <c r="A21" s="18"/>
      <c r="B21" t="s">
        <v>24</v>
      </c>
      <c r="C21" s="4" t="s">
        <v>25</v>
      </c>
      <c r="D21" s="4" t="s">
        <v>26</v>
      </c>
      <c r="G21" s="5" t="s">
        <v>19</v>
      </c>
      <c r="J21" t="s">
        <v>11</v>
      </c>
    </row>
    <row r="22" spans="1:10" ht="12.75">
      <c r="A22" s="19">
        <v>1</v>
      </c>
      <c r="B22" s="42"/>
      <c r="C22" s="53"/>
      <c r="D22" s="54">
        <v>0</v>
      </c>
      <c r="E22" s="20"/>
      <c r="G22" s="7">
        <f aca="true" t="shared" si="0" ref="G22:G33">IF(C22="","",C22/1000*(1-D22))</f>
      </c>
      <c r="J22" t="s">
        <v>27</v>
      </c>
    </row>
    <row r="23" spans="1:10" ht="12.75">
      <c r="A23" s="19">
        <v>2</v>
      </c>
      <c r="B23" s="42"/>
      <c r="C23" s="53"/>
      <c r="D23" s="54">
        <v>0</v>
      </c>
      <c r="E23" s="20"/>
      <c r="G23" s="7">
        <f t="shared" si="0"/>
      </c>
      <c r="J23" t="s">
        <v>28</v>
      </c>
    </row>
    <row r="24" spans="1:10" ht="12.75">
      <c r="A24" s="19">
        <v>3</v>
      </c>
      <c r="B24" s="42"/>
      <c r="C24" s="53"/>
      <c r="D24" s="54">
        <v>0</v>
      </c>
      <c r="E24" s="20"/>
      <c r="G24" s="7">
        <f t="shared" si="0"/>
      </c>
      <c r="J24" t="s">
        <v>29</v>
      </c>
    </row>
    <row r="25" spans="1:18" ht="12.75">
      <c r="A25" s="19">
        <v>4</v>
      </c>
      <c r="B25" s="42"/>
      <c r="C25" s="53"/>
      <c r="D25" s="54">
        <v>0</v>
      </c>
      <c r="E25" s="20"/>
      <c r="G25" s="7">
        <f t="shared" si="0"/>
      </c>
      <c r="J25" s="2" t="s">
        <v>30</v>
      </c>
      <c r="K25" s="2" t="s">
        <v>31</v>
      </c>
      <c r="L25" s="2" t="s">
        <v>32</v>
      </c>
      <c r="M25" s="2" t="s">
        <v>33</v>
      </c>
      <c r="N25" s="2" t="s">
        <v>34</v>
      </c>
      <c r="O25" s="2" t="s">
        <v>35</v>
      </c>
      <c r="P25" s="2" t="s">
        <v>36</v>
      </c>
      <c r="Q25" s="21" t="s">
        <v>37</v>
      </c>
      <c r="R25" s="21" t="s">
        <v>38</v>
      </c>
    </row>
    <row r="26" spans="1:18" ht="12.75">
      <c r="A26" s="19">
        <v>5</v>
      </c>
      <c r="B26" s="42"/>
      <c r="C26" s="53"/>
      <c r="D26" s="54">
        <v>0</v>
      </c>
      <c r="E26" s="20"/>
      <c r="G26" s="7">
        <f t="shared" si="0"/>
      </c>
      <c r="J26" s="22">
        <v>0.94</v>
      </c>
      <c r="K26" s="22">
        <v>0.127</v>
      </c>
      <c r="L26" s="22">
        <v>0.3</v>
      </c>
      <c r="M26" s="22">
        <v>0.91</v>
      </c>
      <c r="N26" s="22">
        <v>0.75</v>
      </c>
      <c r="O26" s="22">
        <v>0.995</v>
      </c>
      <c r="P26" s="22">
        <v>0.64</v>
      </c>
      <c r="Q26" s="22">
        <v>1</v>
      </c>
      <c r="R26" s="22">
        <v>1</v>
      </c>
    </row>
    <row r="27" spans="1:18" ht="12.75">
      <c r="A27" s="19">
        <v>6</v>
      </c>
      <c r="B27" s="42"/>
      <c r="C27" s="53"/>
      <c r="D27" s="54">
        <v>0</v>
      </c>
      <c r="E27" s="20"/>
      <c r="G27" s="7">
        <f t="shared" si="0"/>
      </c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19">
        <v>7</v>
      </c>
      <c r="B28" s="42"/>
      <c r="C28" s="53"/>
      <c r="D28" s="54">
        <v>0</v>
      </c>
      <c r="E28" s="20"/>
      <c r="G28" s="7">
        <f t="shared" si="0"/>
      </c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>
      <c r="A29" s="19">
        <v>8</v>
      </c>
      <c r="B29" s="42"/>
      <c r="C29" s="53"/>
      <c r="D29" s="54">
        <v>0</v>
      </c>
      <c r="E29" s="20"/>
      <c r="G29" s="7">
        <f t="shared" si="0"/>
      </c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>
      <c r="A30" s="19">
        <v>9</v>
      </c>
      <c r="B30" s="42"/>
      <c r="C30" s="53"/>
      <c r="D30" s="54">
        <v>0</v>
      </c>
      <c r="E30" s="20"/>
      <c r="G30" s="7">
        <f t="shared" si="0"/>
      </c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19">
        <v>10</v>
      </c>
      <c r="B31" s="42"/>
      <c r="C31" s="53"/>
      <c r="D31" s="54">
        <v>0</v>
      </c>
      <c r="E31" s="20"/>
      <c r="G31" s="7">
        <f t="shared" si="0"/>
      </c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>
      <c r="A32" s="19">
        <v>11</v>
      </c>
      <c r="B32" s="42"/>
      <c r="C32" s="53"/>
      <c r="D32" s="54">
        <v>0</v>
      </c>
      <c r="E32" s="20"/>
      <c r="G32" s="7">
        <f t="shared" si="0"/>
      </c>
      <c r="J32" s="23"/>
      <c r="K32" s="23"/>
      <c r="L32" s="23"/>
      <c r="M32" s="23"/>
      <c r="N32" s="23"/>
      <c r="O32" s="23"/>
      <c r="P32" s="23"/>
      <c r="Q32" s="23"/>
      <c r="R32" s="23"/>
    </row>
    <row r="33" spans="1:7" ht="12.75">
      <c r="A33" s="19">
        <v>12</v>
      </c>
      <c r="B33" s="42"/>
      <c r="C33" s="53"/>
      <c r="D33" s="54">
        <v>0</v>
      </c>
      <c r="E33" s="20"/>
      <c r="G33" s="7">
        <f t="shared" si="0"/>
      </c>
    </row>
    <row r="34" spans="4:8" ht="14.25">
      <c r="D34" s="12" t="s">
        <v>39</v>
      </c>
      <c r="H34" s="13">
        <f>IF(SUM(G22:G33)=0,"",SUM(G22:G33))</f>
      </c>
    </row>
    <row r="35" ht="9.75" customHeight="1">
      <c r="H35" s="14" t="s">
        <v>14</v>
      </c>
    </row>
    <row r="36" spans="1:8" ht="14.25">
      <c r="A36" s="3" t="s">
        <v>40</v>
      </c>
      <c r="B36" s="3"/>
      <c r="C36" s="3"/>
      <c r="D36" s="3"/>
      <c r="E36" s="3"/>
      <c r="F36" s="3"/>
      <c r="G36" s="3"/>
      <c r="H36" s="3"/>
    </row>
    <row r="37" spans="1:10" ht="25.5">
      <c r="A37" s="18"/>
      <c r="B37" t="s">
        <v>24</v>
      </c>
      <c r="C37" s="4" t="s">
        <v>41</v>
      </c>
      <c r="D37" s="4" t="s">
        <v>42</v>
      </c>
      <c r="G37" s="5" t="s">
        <v>19</v>
      </c>
      <c r="J37" t="s">
        <v>11</v>
      </c>
    </row>
    <row r="38" spans="1:10" ht="12.75">
      <c r="A38" s="19">
        <v>1</v>
      </c>
      <c r="B38" s="42"/>
      <c r="C38" s="46"/>
      <c r="D38" s="46"/>
      <c r="G38" s="7">
        <f aca="true" t="shared" si="1" ref="G38:G49">IF(C38="",IF(D38="","",D38*2.68/1000),C38*1.93/1000+D38*2.68/1000)</f>
      </c>
      <c r="J38" t="s">
        <v>43</v>
      </c>
    </row>
    <row r="39" spans="1:10" ht="12.75">
      <c r="A39" s="19">
        <v>2</v>
      </c>
      <c r="B39" s="42"/>
      <c r="C39" s="46"/>
      <c r="D39" s="46"/>
      <c r="G39" s="7">
        <f t="shared" si="1"/>
      </c>
      <c r="J39" t="s">
        <v>44</v>
      </c>
    </row>
    <row r="40" spans="1:7" ht="12.75">
      <c r="A40" s="19">
        <v>3</v>
      </c>
      <c r="B40" s="42"/>
      <c r="C40" s="46"/>
      <c r="D40" s="46"/>
      <c r="G40" s="7">
        <f t="shared" si="1"/>
      </c>
    </row>
    <row r="41" spans="1:7" ht="12.75">
      <c r="A41" s="19">
        <v>4</v>
      </c>
      <c r="B41" s="42"/>
      <c r="C41" s="46"/>
      <c r="D41" s="46"/>
      <c r="G41" s="7">
        <f t="shared" si="1"/>
      </c>
    </row>
    <row r="42" spans="1:7" ht="12.75">
      <c r="A42" s="19">
        <v>5</v>
      </c>
      <c r="B42" s="42"/>
      <c r="C42" s="46"/>
      <c r="D42" s="46"/>
      <c r="G42" s="7">
        <f t="shared" si="1"/>
      </c>
    </row>
    <row r="43" spans="1:7" ht="12.75">
      <c r="A43" s="19">
        <v>6</v>
      </c>
      <c r="B43" s="42"/>
      <c r="C43" s="46"/>
      <c r="D43" s="46"/>
      <c r="G43" s="7">
        <f t="shared" si="1"/>
      </c>
    </row>
    <row r="44" spans="1:7" ht="12.75">
      <c r="A44">
        <v>7</v>
      </c>
      <c r="B44" s="42"/>
      <c r="C44" s="46"/>
      <c r="D44" s="46"/>
      <c r="G44" s="7">
        <f t="shared" si="1"/>
      </c>
    </row>
    <row r="45" spans="1:7" ht="12.75">
      <c r="A45">
        <v>8</v>
      </c>
      <c r="B45" s="42"/>
      <c r="C45" s="46"/>
      <c r="D45" s="46"/>
      <c r="G45" s="7">
        <f t="shared" si="1"/>
      </c>
    </row>
    <row r="46" spans="1:7" ht="12.75">
      <c r="A46">
        <v>9</v>
      </c>
      <c r="B46" s="42"/>
      <c r="C46" s="46"/>
      <c r="D46" s="46"/>
      <c r="G46" s="7">
        <f t="shared" si="1"/>
      </c>
    </row>
    <row r="47" spans="1:7" ht="12.75">
      <c r="A47">
        <v>10</v>
      </c>
      <c r="B47" s="42"/>
      <c r="C47" s="46"/>
      <c r="D47" s="46"/>
      <c r="G47" s="7">
        <f t="shared" si="1"/>
      </c>
    </row>
    <row r="48" spans="1:7" ht="12.75">
      <c r="A48">
        <v>11</v>
      </c>
      <c r="B48" s="42"/>
      <c r="C48" s="46"/>
      <c r="D48" s="46"/>
      <c r="G48" s="7">
        <f t="shared" si="1"/>
      </c>
    </row>
    <row r="49" spans="1:7" ht="12.75">
      <c r="A49">
        <v>12</v>
      </c>
      <c r="B49" s="42"/>
      <c r="C49" s="46"/>
      <c r="D49" s="46"/>
      <c r="G49" s="7">
        <f t="shared" si="1"/>
      </c>
    </row>
    <row r="50" spans="4:8" ht="14.25">
      <c r="D50" s="12" t="s">
        <v>45</v>
      </c>
      <c r="H50" s="13">
        <f>IF(SUM(G38:G49)=0,"",SUM(G38:G49))</f>
      </c>
    </row>
    <row r="51" spans="4:8" ht="9.75" customHeight="1">
      <c r="D51" s="12"/>
      <c r="H51" s="14" t="s">
        <v>14</v>
      </c>
    </row>
    <row r="53" spans="1:8" ht="21">
      <c r="A53" s="59" t="s">
        <v>46</v>
      </c>
      <c r="B53" s="59"/>
      <c r="C53" s="59"/>
      <c r="D53" s="59"/>
      <c r="E53" s="59"/>
      <c r="F53" s="59"/>
      <c r="G53" s="59"/>
      <c r="H53" s="24">
        <f>SUM(H50,H34,H18,H11)</f>
        <v>0</v>
      </c>
    </row>
    <row r="54" spans="1:8" ht="18.75">
      <c r="A54" s="25"/>
      <c r="B54" s="26">
        <f>IF($H$53="","",IF($C$4&gt;1,"which is "&amp;ROUND($H$53/$C$4,1)&amp;" metric tons per 'head.'",""))</f>
      </c>
      <c r="C54" s="27"/>
      <c r="D54" s="28"/>
      <c r="E54" s="27"/>
      <c r="F54" s="29"/>
      <c r="G54" s="30"/>
      <c r="H54" s="27"/>
    </row>
    <row r="55" spans="1:8" ht="18.75">
      <c r="A55" s="25"/>
      <c r="B55" s="31" t="s">
        <v>47</v>
      </c>
      <c r="C55" s="55">
        <v>30</v>
      </c>
      <c r="D55" s="32" t="s">
        <v>48</v>
      </c>
      <c r="E55" s="30"/>
      <c r="F55" s="27"/>
      <c r="G55" s="33"/>
      <c r="H55" s="34">
        <f>C55*H53</f>
        <v>0</v>
      </c>
    </row>
    <row r="56" spans="1:8" ht="30">
      <c r="A56" s="57" t="s">
        <v>0</v>
      </c>
      <c r="B56" s="57"/>
      <c r="C56" s="57"/>
      <c r="D56" s="57"/>
      <c r="E56" s="57"/>
      <c r="F56" s="57"/>
      <c r="G56" s="57"/>
      <c r="H56" s="57"/>
    </row>
    <row r="57" spans="1:14" ht="12.75">
      <c r="A57" s="1" t="s">
        <v>1</v>
      </c>
      <c r="B57" s="43">
        <f ca="1">NOW()</f>
        <v>39725.97507662037</v>
      </c>
      <c r="C57" s="44"/>
      <c r="K57" s="10" t="s">
        <v>49</v>
      </c>
      <c r="L57" s="10" t="s">
        <v>50</v>
      </c>
      <c r="M57" s="10" t="s">
        <v>51</v>
      </c>
      <c r="N57" t="s">
        <v>52</v>
      </c>
    </row>
    <row r="58" spans="1:14" ht="12.75">
      <c r="A58" s="2" t="s">
        <v>2</v>
      </c>
      <c r="B58" s="56">
        <f>B3</f>
        <v>0</v>
      </c>
      <c r="C58" s="56"/>
      <c r="K58" s="35" t="s">
        <v>56</v>
      </c>
      <c r="L58" s="36">
        <f aca="true" t="shared" si="2" ref="L58:L69">C38*9.61</f>
        <v>0</v>
      </c>
      <c r="M58" s="36">
        <f aca="true" t="shared" si="3" ref="M58:M69">D38*10.8</f>
        <v>0</v>
      </c>
      <c r="N58" s="37">
        <f>C22/2</f>
        <v>0</v>
      </c>
    </row>
    <row r="59" spans="1:14" ht="12.75">
      <c r="A59" s="2" t="s">
        <v>3</v>
      </c>
      <c r="C59" s="46">
        <f>C4</f>
        <v>0</v>
      </c>
      <c r="K59" s="35" t="s">
        <v>57</v>
      </c>
      <c r="L59" s="36">
        <f t="shared" si="2"/>
        <v>0</v>
      </c>
      <c r="M59" s="36">
        <f t="shared" si="3"/>
        <v>0</v>
      </c>
      <c r="N59" s="37">
        <f>C22/2</f>
        <v>0</v>
      </c>
    </row>
    <row r="60" spans="11:14" ht="12.75">
      <c r="K60" s="35" t="s">
        <v>58</v>
      </c>
      <c r="L60" s="36">
        <f t="shared" si="2"/>
        <v>0</v>
      </c>
      <c r="M60" s="36">
        <f t="shared" si="3"/>
        <v>0</v>
      </c>
      <c r="N60" s="37">
        <f>C23/2</f>
        <v>0</v>
      </c>
    </row>
    <row r="61" spans="11:14" ht="12.75">
      <c r="K61" s="35" t="s">
        <v>59</v>
      </c>
      <c r="L61" s="36">
        <f t="shared" si="2"/>
        <v>0</v>
      </c>
      <c r="M61" s="36">
        <f t="shared" si="3"/>
        <v>0</v>
      </c>
      <c r="N61" s="37">
        <f>C23/2</f>
        <v>0</v>
      </c>
    </row>
    <row r="62" spans="11:14" ht="12.75">
      <c r="K62" s="35" t="s">
        <v>60</v>
      </c>
      <c r="L62" s="36">
        <f t="shared" si="2"/>
        <v>0</v>
      </c>
      <c r="M62" s="36">
        <f t="shared" si="3"/>
        <v>0</v>
      </c>
      <c r="N62" s="37">
        <f>C24/2</f>
        <v>0</v>
      </c>
    </row>
    <row r="63" spans="11:14" ht="12.75">
      <c r="K63" s="35" t="s">
        <v>61</v>
      </c>
      <c r="L63" s="36">
        <f t="shared" si="2"/>
        <v>0</v>
      </c>
      <c r="M63" s="36">
        <f t="shared" si="3"/>
        <v>0</v>
      </c>
      <c r="N63" s="37">
        <f>C24/2</f>
        <v>0</v>
      </c>
    </row>
    <row r="64" spans="11:14" ht="12.75">
      <c r="K64" s="35" t="s">
        <v>62</v>
      </c>
      <c r="L64" s="36">
        <f t="shared" si="2"/>
        <v>0</v>
      </c>
      <c r="M64" s="36">
        <f t="shared" si="3"/>
        <v>0</v>
      </c>
      <c r="N64" s="37">
        <f>C25/2</f>
        <v>0</v>
      </c>
    </row>
    <row r="65" spans="11:14" ht="12.75">
      <c r="K65" s="35" t="s">
        <v>63</v>
      </c>
      <c r="L65" s="36">
        <f t="shared" si="2"/>
        <v>0</v>
      </c>
      <c r="M65" s="36">
        <f t="shared" si="3"/>
        <v>0</v>
      </c>
      <c r="N65" s="37">
        <f>C25/2</f>
        <v>0</v>
      </c>
    </row>
    <row r="66" spans="11:14" ht="12.75">
      <c r="K66" s="35" t="s">
        <v>64</v>
      </c>
      <c r="L66" s="36">
        <f t="shared" si="2"/>
        <v>0</v>
      </c>
      <c r="M66" s="36">
        <f t="shared" si="3"/>
        <v>0</v>
      </c>
      <c r="N66" s="37">
        <f>C26/2</f>
        <v>0</v>
      </c>
    </row>
    <row r="67" spans="11:14" ht="12.75">
      <c r="K67" s="35" t="s">
        <v>65</v>
      </c>
      <c r="L67" s="36">
        <f t="shared" si="2"/>
        <v>0</v>
      </c>
      <c r="M67" s="36">
        <f t="shared" si="3"/>
        <v>0</v>
      </c>
      <c r="N67" s="37">
        <f>C26/2</f>
        <v>0</v>
      </c>
    </row>
    <row r="68" spans="11:14" ht="12.75">
      <c r="K68" s="35" t="s">
        <v>66</v>
      </c>
      <c r="L68" s="36">
        <f t="shared" si="2"/>
        <v>0</v>
      </c>
      <c r="M68" s="36">
        <f t="shared" si="3"/>
        <v>0</v>
      </c>
      <c r="N68" s="37">
        <f>C33/2</f>
        <v>0</v>
      </c>
    </row>
    <row r="69" spans="11:14" ht="12.75">
      <c r="K69" s="35" t="s">
        <v>67</v>
      </c>
      <c r="L69" s="36">
        <f t="shared" si="2"/>
        <v>0</v>
      </c>
      <c r="M69" s="36">
        <f t="shared" si="3"/>
        <v>0</v>
      </c>
      <c r="N69" s="37">
        <f>C33/2</f>
        <v>0</v>
      </c>
    </row>
    <row r="78" spans="11:15" ht="12.75">
      <c r="K78" s="10" t="s">
        <v>49</v>
      </c>
      <c r="L78" s="10" t="s">
        <v>53</v>
      </c>
      <c r="M78" t="s">
        <v>52</v>
      </c>
      <c r="N78" t="s">
        <v>54</v>
      </c>
      <c r="O78" t="s">
        <v>55</v>
      </c>
    </row>
    <row r="79" spans="11:15" ht="12.75">
      <c r="K79" s="35" t="s">
        <v>56</v>
      </c>
      <c r="L79" s="36">
        <f aca="true" t="shared" si="4" ref="L79:L90">G38</f>
      </c>
      <c r="M79" s="37" t="e">
        <f>G22/2</f>
        <v>#VALUE!</v>
      </c>
      <c r="N79" s="37" t="e">
        <f aca="true" t="shared" si="5" ref="N79:N90">$H$11/12</f>
        <v>#VALUE!</v>
      </c>
      <c r="O79" s="37" t="e">
        <f aca="true" t="shared" si="6" ref="O79:O90">$H$18/12</f>
        <v>#VALUE!</v>
      </c>
    </row>
    <row r="80" spans="11:15" ht="12.75">
      <c r="K80" s="35" t="s">
        <v>57</v>
      </c>
      <c r="L80" s="36">
        <f t="shared" si="4"/>
      </c>
      <c r="M80" s="37" t="e">
        <f>G22/2</f>
        <v>#VALUE!</v>
      </c>
      <c r="N80" s="37" t="e">
        <f t="shared" si="5"/>
        <v>#VALUE!</v>
      </c>
      <c r="O80" s="37" t="e">
        <f t="shared" si="6"/>
        <v>#VALUE!</v>
      </c>
    </row>
    <row r="81" spans="11:15" ht="12.75">
      <c r="K81" s="35" t="s">
        <v>58</v>
      </c>
      <c r="L81" s="36">
        <f t="shared" si="4"/>
      </c>
      <c r="M81" s="37" t="e">
        <f>G23/2</f>
        <v>#VALUE!</v>
      </c>
      <c r="N81" s="37" t="e">
        <f t="shared" si="5"/>
        <v>#VALUE!</v>
      </c>
      <c r="O81" s="37" t="e">
        <f t="shared" si="6"/>
        <v>#VALUE!</v>
      </c>
    </row>
    <row r="82" spans="11:15" ht="12.75">
      <c r="K82" s="35" t="s">
        <v>59</v>
      </c>
      <c r="L82" s="36">
        <f t="shared" si="4"/>
      </c>
      <c r="M82" s="37" t="e">
        <f>G23/2</f>
        <v>#VALUE!</v>
      </c>
      <c r="N82" s="37" t="e">
        <f t="shared" si="5"/>
        <v>#VALUE!</v>
      </c>
      <c r="O82" s="37" t="e">
        <f t="shared" si="6"/>
        <v>#VALUE!</v>
      </c>
    </row>
    <row r="83" spans="11:15" ht="12.75">
      <c r="K83" s="35" t="s">
        <v>60</v>
      </c>
      <c r="L83" s="36">
        <f t="shared" si="4"/>
      </c>
      <c r="M83" s="37" t="e">
        <f>G24/2</f>
        <v>#VALUE!</v>
      </c>
      <c r="N83" s="37" t="e">
        <f t="shared" si="5"/>
        <v>#VALUE!</v>
      </c>
      <c r="O83" s="37" t="e">
        <f t="shared" si="6"/>
        <v>#VALUE!</v>
      </c>
    </row>
    <row r="84" spans="11:15" ht="12.75">
      <c r="K84" s="35" t="s">
        <v>61</v>
      </c>
      <c r="L84" s="36">
        <f t="shared" si="4"/>
      </c>
      <c r="M84" s="37" t="e">
        <f>G24/2</f>
        <v>#VALUE!</v>
      </c>
      <c r="N84" s="37" t="e">
        <f t="shared" si="5"/>
        <v>#VALUE!</v>
      </c>
      <c r="O84" s="37" t="e">
        <f t="shared" si="6"/>
        <v>#VALUE!</v>
      </c>
    </row>
    <row r="85" spans="11:15" ht="12.75">
      <c r="K85" s="35" t="s">
        <v>62</v>
      </c>
      <c r="L85" s="36">
        <f t="shared" si="4"/>
      </c>
      <c r="M85" s="37" t="e">
        <f>G25/2</f>
        <v>#VALUE!</v>
      </c>
      <c r="N85" s="37" t="e">
        <f t="shared" si="5"/>
        <v>#VALUE!</v>
      </c>
      <c r="O85" s="37" t="e">
        <f t="shared" si="6"/>
        <v>#VALUE!</v>
      </c>
    </row>
    <row r="86" spans="11:15" ht="12.75">
      <c r="K86" s="35" t="s">
        <v>63</v>
      </c>
      <c r="L86" s="36">
        <f t="shared" si="4"/>
      </c>
      <c r="M86" s="37" t="e">
        <f>G25/2</f>
        <v>#VALUE!</v>
      </c>
      <c r="N86" s="37" t="e">
        <f t="shared" si="5"/>
        <v>#VALUE!</v>
      </c>
      <c r="O86" s="37" t="e">
        <f t="shared" si="6"/>
        <v>#VALUE!</v>
      </c>
    </row>
    <row r="87" spans="11:15" ht="12.75">
      <c r="K87" s="35" t="s">
        <v>64</v>
      </c>
      <c r="L87" s="36">
        <f t="shared" si="4"/>
      </c>
      <c r="M87" s="37" t="e">
        <f>G26/2</f>
        <v>#VALUE!</v>
      </c>
      <c r="N87" s="37" t="e">
        <f t="shared" si="5"/>
        <v>#VALUE!</v>
      </c>
      <c r="O87" s="37" t="e">
        <f t="shared" si="6"/>
        <v>#VALUE!</v>
      </c>
    </row>
    <row r="88" spans="11:15" ht="12.75">
      <c r="K88" s="35" t="s">
        <v>65</v>
      </c>
      <c r="L88" s="36">
        <f t="shared" si="4"/>
      </c>
      <c r="M88" s="37" t="e">
        <f>G26/2</f>
        <v>#VALUE!</v>
      </c>
      <c r="N88" s="37" t="e">
        <f t="shared" si="5"/>
        <v>#VALUE!</v>
      </c>
      <c r="O88" s="37" t="e">
        <f t="shared" si="6"/>
        <v>#VALUE!</v>
      </c>
    </row>
    <row r="89" spans="11:15" ht="12.75">
      <c r="K89" s="35" t="s">
        <v>66</v>
      </c>
      <c r="L89" s="36">
        <f t="shared" si="4"/>
      </c>
      <c r="M89" s="37" t="e">
        <f>G33/2</f>
        <v>#VALUE!</v>
      </c>
      <c r="N89" s="37" t="e">
        <f t="shared" si="5"/>
        <v>#VALUE!</v>
      </c>
      <c r="O89" s="37" t="e">
        <f t="shared" si="6"/>
        <v>#VALUE!</v>
      </c>
    </row>
    <row r="90" spans="11:15" ht="12.75">
      <c r="K90" s="35" t="s">
        <v>67</v>
      </c>
      <c r="L90" s="36">
        <f t="shared" si="4"/>
      </c>
      <c r="M90" s="37" t="e">
        <f>G33/2</f>
        <v>#VALUE!</v>
      </c>
      <c r="N90" s="37" t="e">
        <f t="shared" si="5"/>
        <v>#VALUE!</v>
      </c>
      <c r="O90" s="37" t="e">
        <f t="shared" si="6"/>
        <v>#VALUE!</v>
      </c>
    </row>
  </sheetData>
  <mergeCells count="5">
    <mergeCell ref="B58:C58"/>
    <mergeCell ref="A1:H1"/>
    <mergeCell ref="B3:C3"/>
    <mergeCell ref="A53:G53"/>
    <mergeCell ref="A56:H56"/>
  </mergeCells>
  <hyperlinks>
    <hyperlink ref="J8" r:id="rId1" display="Look up fuel efficiencies at: Energuide"/>
    <hyperlink ref="J15" r:id="rId2" display="Look up distance traveled"/>
  </hyperlinks>
  <printOptions horizontalCentered="1"/>
  <pageMargins left="0.8267716535433072" right="0.8267716535433072" top="0.31496062992125984" bottom="0.3937007874015748" header="0.35433070866141736" footer="0.5118110236220472"/>
  <pageSetup firstPageNumber="1" useFirstPageNumber="1" fitToHeight="2" fitToWidth="1" horizontalDpi="300" verticalDpi="300" orientation="portrait" scale="90" r:id="rId4"/>
  <rowBreaks count="1" manualBreakCount="1">
    <brk id="55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Willms</dc:creator>
  <cp:keywords/>
  <dc:description/>
  <cp:lastModifiedBy>Dave Willms</cp:lastModifiedBy>
  <cp:lastPrinted>2008-09-30T01:43:18Z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