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 activeTab="1"/>
  </bookViews>
  <sheets>
    <sheet name="Perry handbook" sheetId="4" r:id="rId1"/>
    <sheet name="Example5.6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D11" i="1" s="1"/>
  <c r="B18" i="1"/>
  <c r="B19" i="1" s="1"/>
  <c r="B21" i="1" s="1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F3" i="4"/>
  <c r="E3" i="4"/>
  <c r="C3" i="1"/>
  <c r="D3" i="1" s="1"/>
  <c r="J34" i="1"/>
  <c r="H35" i="1"/>
  <c r="B20" i="1" l="1"/>
  <c r="K2" i="1"/>
  <c r="K3" i="1" s="1"/>
  <c r="L3" i="1"/>
  <c r="C4" i="4" l="1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D3" i="4"/>
  <c r="B23" i="1" l="1"/>
  <c r="B22" i="1" l="1"/>
  <c r="E22" i="1" l="1"/>
  <c r="E23" i="1"/>
  <c r="C4" i="1"/>
  <c r="D4" i="1" s="1"/>
  <c r="E4" i="1"/>
  <c r="F4" i="1" s="1"/>
  <c r="C5" i="1"/>
  <c r="D5" i="1" s="1"/>
  <c r="E5" i="1"/>
  <c r="F5" i="1" s="1"/>
  <c r="C6" i="1"/>
  <c r="D6" i="1" s="1"/>
  <c r="E6" i="1"/>
  <c r="F6" i="1" s="1"/>
  <c r="C7" i="1"/>
  <c r="D7" i="1" s="1"/>
  <c r="E7" i="1"/>
  <c r="F7" i="1" s="1"/>
  <c r="C8" i="1"/>
  <c r="D8" i="1" s="1"/>
  <c r="E8" i="1"/>
  <c r="F8" i="1" s="1"/>
  <c r="C9" i="1"/>
  <c r="D9" i="1" s="1"/>
  <c r="E9" i="1"/>
  <c r="F9" i="1" s="1"/>
  <c r="C10" i="1"/>
  <c r="D10" i="1" s="1"/>
  <c r="E10" i="1"/>
  <c r="F10" i="1" s="1"/>
  <c r="E11" i="1"/>
  <c r="F11" i="1" s="1"/>
  <c r="C3" i="4"/>
  <c r="E3" i="1" l="1"/>
  <c r="F3" i="1" s="1"/>
  <c r="G4" i="1"/>
  <c r="G5" i="1"/>
  <c r="G6" i="1"/>
  <c r="G7" i="1"/>
  <c r="G8" i="1"/>
  <c r="G9" i="1"/>
  <c r="G10" i="1"/>
  <c r="G11" i="1"/>
  <c r="G3" i="1"/>
  <c r="H9" i="1" l="1"/>
  <c r="I9" i="1"/>
  <c r="H3" i="1"/>
  <c r="I3" i="1"/>
  <c r="H8" i="1"/>
  <c r="I8" i="1"/>
  <c r="H11" i="1"/>
  <c r="I11" i="1"/>
  <c r="H7" i="1"/>
  <c r="I7" i="1"/>
  <c r="H10" i="1"/>
  <c r="I10" i="1"/>
  <c r="I6" i="1"/>
  <c r="H6" i="1"/>
  <c r="H5" i="1"/>
  <c r="I5" i="1"/>
  <c r="I4" i="1"/>
  <c r="H4" i="1"/>
</calcChain>
</file>

<file path=xl/sharedStrings.xml><?xml version="1.0" encoding="utf-8"?>
<sst xmlns="http://schemas.openxmlformats.org/spreadsheetml/2006/main" count="38" uniqueCount="28">
  <si>
    <t>Partial pressure</t>
  </si>
  <si>
    <t>Solubility</t>
  </si>
  <si>
    <t>x</t>
  </si>
  <si>
    <t>molar fraction in gas</t>
  </si>
  <si>
    <t>molar fraction in liquid</t>
  </si>
  <si>
    <t>y</t>
  </si>
  <si>
    <t>X</t>
  </si>
  <si>
    <t>X=x/(1-x)</t>
  </si>
  <si>
    <t>Y=y/(1-y)</t>
  </si>
  <si>
    <t>Y</t>
  </si>
  <si>
    <t xml:space="preserve"> (mmHg)</t>
  </si>
  <si>
    <t>Solubility c_SO2</t>
  </si>
  <si>
    <t>(g SO2/100 g water)</t>
  </si>
  <si>
    <t>Partial pressure in gas, p_SO2</t>
  </si>
  <si>
    <t>(g/100 g water)</t>
  </si>
  <si>
    <t>Y_op</t>
  </si>
  <si>
    <t>Y_min_op</t>
  </si>
  <si>
    <t>xuse H=49</t>
  </si>
  <si>
    <r>
      <t>Given G</t>
    </r>
    <r>
      <rPr>
        <vertAlign val="subscript"/>
        <sz val="11"/>
        <color theme="1"/>
        <rFont val="Calibri"/>
        <family val="2"/>
        <scheme val="minor"/>
      </rPr>
      <t>0</t>
    </r>
  </si>
  <si>
    <r>
      <t>molar G</t>
    </r>
    <r>
      <rPr>
        <vertAlign val="subscript"/>
        <sz val="11"/>
        <color theme="1"/>
        <rFont val="Calibri"/>
        <family val="2"/>
        <scheme val="minor"/>
      </rPr>
      <t>0</t>
    </r>
  </si>
  <si>
    <r>
      <t>L</t>
    </r>
    <r>
      <rPr>
        <vertAlign val="subscript"/>
        <sz val="11"/>
        <color rgb="FFFF0000"/>
        <rFont val="Calibri"/>
        <family val="2"/>
        <scheme val="minor"/>
      </rPr>
      <t>0_min</t>
    </r>
    <r>
      <rPr>
        <sz val="11"/>
        <color rgb="FFFF0000"/>
        <rFont val="Calibri"/>
        <family val="2"/>
        <scheme val="minor"/>
      </rPr>
      <t>=</t>
    </r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</si>
  <si>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</si>
  <si>
    <r>
      <t>L_</t>
    </r>
    <r>
      <rPr>
        <vertAlign val="subscript"/>
        <sz val="11"/>
        <color theme="1"/>
        <rFont val="Calibri"/>
        <family val="2"/>
        <scheme val="minor"/>
      </rPr>
      <t>min/G0</t>
    </r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</si>
  <si>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/G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</t>
    </r>
  </si>
  <si>
    <r>
      <t>y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/(1-y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)=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</si>
  <si>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.hr</t>
    </r>
  </si>
  <si>
    <r>
      <t>kmol/m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.hr</t>
    </r>
  </si>
  <si>
    <r>
      <t>kmol/m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.hr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</si>
</sst>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/>
    <xf numFmtId="0" fontId="3" fillId="0" borderId="0" xfId="0" applyFont="1"/>
    <xf numFmtId="0" fontId="0" fillId="0" borderId="7" xfId="0" applyFill="1" applyBorder="1"/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7" xfId="0" applyFill="1" applyBorder="1"/>
    <xf numFmtId="2" fontId="0" fillId="0" borderId="0" xfId="0" applyNumberFormat="1"/>
    <xf numFmtId="2" fontId="3" fillId="2" borderId="0" xfId="0" applyNumberFormat="1" applyFont="1" applyFill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</a:t>
            </a:r>
            <a:r>
              <a:rPr lang="en-US" baseline="-25000"/>
              <a:t>2</a:t>
            </a:r>
            <a:r>
              <a:rPr lang="en-US" baseline="0"/>
              <a:t> equilbrium line @30 </a:t>
            </a:r>
            <a:r>
              <a:rPr lang="en-US" baseline="30000"/>
              <a:t>o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6912489063867018"/>
          <c:y val="2.90909090909090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419072615923"/>
          <c:y val="0.1584842148968667"/>
          <c:w val="0.80301837270341192"/>
          <c:h val="0.717969935576234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'Perry handbook'!$D$1:$D$2</c:f>
              <c:strCache>
                <c:ptCount val="1"/>
                <c:pt idx="0">
                  <c:v>x molar fraction in liquid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5942344706911635"/>
                  <c:y val="0.12597514153705994"/>
                </c:manualLayout>
              </c:layout>
              <c:numFmt formatCode="General" sourceLinked="0"/>
            </c:trendlineLbl>
          </c:trendline>
          <c:xVal>
            <c:numRef>
              <c:f>'Perry handbook'!$D$3:$D$17</c:f>
              <c:numCache>
                <c:formatCode>General</c:formatCode>
                <c:ptCount val="15"/>
                <c:pt idx="0">
                  <c:v>1.4042752379466376E-3</c:v>
                </c:pt>
                <c:pt idx="1">
                  <c:v>2.8046120286693674E-3</c:v>
                </c:pt>
                <c:pt idx="2">
                  <c:v>4.201026917690991E-3</c:v>
                </c:pt>
                <c:pt idx="3">
                  <c:v>5.5935363579863269E-3</c:v>
                </c:pt>
                <c:pt idx="4">
                  <c:v>6.9821567106283944E-3</c:v>
                </c:pt>
                <c:pt idx="5">
                  <c:v>8.3669042454291923E-3</c:v>
                </c:pt>
                <c:pt idx="6">
                  <c:v>9.7477951415751198E-3</c:v>
                </c:pt>
                <c:pt idx="7">
                  <c:v>1.1124845488257108E-2</c:v>
                </c:pt>
                <c:pt idx="8">
                  <c:v>1.2498071285295479E-2</c:v>
                </c:pt>
                <c:pt idx="9">
                  <c:v>1.386748844375963E-2</c:v>
                </c:pt>
                <c:pt idx="10">
                  <c:v>1.5233112786582551E-2</c:v>
                </c:pt>
                <c:pt idx="11">
                  <c:v>1.6594960049170254E-2</c:v>
                </c:pt>
                <c:pt idx="12">
                  <c:v>1.7953045880006138E-2</c:v>
                </c:pt>
                <c:pt idx="13">
                  <c:v>1.9307385841250385E-2</c:v>
                </c:pt>
                <c:pt idx="14">
                  <c:v>2.2004889975550123E-2</c:v>
                </c:pt>
              </c:numCache>
            </c:numRef>
          </c:xVal>
          <c:yVal>
            <c:numRef>
              <c:f>'Perry handbook'!$C$3:$C$17</c:f>
              <c:numCache>
                <c:formatCode>General</c:formatCode>
                <c:ptCount val="15"/>
                <c:pt idx="0">
                  <c:v>5.526315789473684E-2</c:v>
                </c:pt>
                <c:pt idx="1">
                  <c:v>0.1118421052631579</c:v>
                </c:pt>
                <c:pt idx="2">
                  <c:v>0.16973684210526316</c:v>
                </c:pt>
                <c:pt idx="3">
                  <c:v>0.23157894736842105</c:v>
                </c:pt>
                <c:pt idx="4">
                  <c:v>0.29473684210526313</c:v>
                </c:pt>
                <c:pt idx="5">
                  <c:v>0.35921052631578948</c:v>
                </c:pt>
                <c:pt idx="6">
                  <c:v>0.4263157894736842</c:v>
                </c:pt>
                <c:pt idx="7">
                  <c:v>0.49473684210526314</c:v>
                </c:pt>
                <c:pt idx="8">
                  <c:v>0.56315789473684208</c:v>
                </c:pt>
                <c:pt idx="9">
                  <c:v>0.63421052631578945</c:v>
                </c:pt>
                <c:pt idx="10">
                  <c:v>0.70526315789473681</c:v>
                </c:pt>
                <c:pt idx="11">
                  <c:v>0.77368421052631575</c:v>
                </c:pt>
                <c:pt idx="12">
                  <c:v>0.84473684210526312</c:v>
                </c:pt>
                <c:pt idx="13">
                  <c:v>0.91842105263157892</c:v>
                </c:pt>
                <c:pt idx="14">
                  <c:v>1.0605263157894738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98976"/>
        <c:axId val="118804864"/>
      </c:scatterChart>
      <c:valAx>
        <c:axId val="1187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4864"/>
        <c:crosses val="autoZero"/>
        <c:crossBetween val="midCat"/>
      </c:valAx>
      <c:valAx>
        <c:axId val="118804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8798976"/>
        <c:crosses val="autoZero"/>
        <c:crossBetween val="midCat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27061305842024"/>
          <c:y val="0.1073893715315106"/>
          <c:w val="0.75550006235236022"/>
          <c:h val="0.72192172472905836"/>
        </c:manualLayout>
      </c:layout>
      <c:scatterChart>
        <c:scatterStyle val="lineMarker"/>
        <c:varyColors val="0"/>
        <c:ser>
          <c:idx val="1"/>
          <c:order val="3"/>
          <c:tx>
            <c:strRef>
              <c:f>Example5.6!$E$1:$E$2</c:f>
              <c:strCache>
                <c:ptCount val="1"/>
                <c:pt idx="0">
                  <c:v>x molar fraction in liquid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Example5.6!$F$3:$F$11</c:f>
              <c:numCache>
                <c:formatCode>General</c:formatCode>
                <c:ptCount val="9"/>
                <c:pt idx="0">
                  <c:v>5.6250000000000005E-5</c:v>
                </c:pt>
                <c:pt idx="1">
                  <c:v>1.4062500000000002E-4</c:v>
                </c:pt>
                <c:pt idx="2">
                  <c:v>2.8125000000000003E-4</c:v>
                </c:pt>
                <c:pt idx="3">
                  <c:v>4.2187500000000005E-4</c:v>
                </c:pt>
                <c:pt idx="4">
                  <c:v>5.6250000000000007E-4</c:v>
                </c:pt>
                <c:pt idx="5">
                  <c:v>8.4374999999999999E-4</c:v>
                </c:pt>
                <c:pt idx="6">
                  <c:v>1.4062499999999999E-3</c:v>
                </c:pt>
                <c:pt idx="7">
                  <c:v>1.96875E-3</c:v>
                </c:pt>
                <c:pt idx="8">
                  <c:v>2.8124999999999999E-3</c:v>
                </c:pt>
              </c:numCache>
            </c:numRef>
          </c:xVal>
          <c:yVal>
            <c:numRef>
              <c:f>Example5.6!$H$3:$H$11</c:f>
              <c:numCache>
                <c:formatCode>General</c:formatCode>
                <c:ptCount val="9"/>
                <c:pt idx="0">
                  <c:v>5.3849902534113057E-2</c:v>
                </c:pt>
                <c:pt idx="1">
                  <c:v>5.567738791423002E-2</c:v>
                </c:pt>
                <c:pt idx="2">
                  <c:v>5.8723196881091615E-2</c:v>
                </c:pt>
                <c:pt idx="3">
                  <c:v>6.1769005847953216E-2</c:v>
                </c:pt>
                <c:pt idx="4">
                  <c:v>6.4814814814814811E-2</c:v>
                </c:pt>
                <c:pt idx="5">
                  <c:v>7.0906432748538001E-2</c:v>
                </c:pt>
                <c:pt idx="6">
                  <c:v>8.3089668615984408E-2</c:v>
                </c:pt>
                <c:pt idx="7">
                  <c:v>9.5272904483430787E-2</c:v>
                </c:pt>
                <c:pt idx="8">
                  <c:v>0.11354775828460038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Example5.6!$E$1:$E$2</c:f>
              <c:strCache>
                <c:ptCount val="1"/>
                <c:pt idx="0">
                  <c:v>x molar fraction in liquid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Example5.6!$F$3:$F$11</c:f>
              <c:numCache>
                <c:formatCode>General</c:formatCode>
                <c:ptCount val="9"/>
                <c:pt idx="0">
                  <c:v>5.6250000000000005E-5</c:v>
                </c:pt>
                <c:pt idx="1">
                  <c:v>1.4062500000000002E-4</c:v>
                </c:pt>
                <c:pt idx="2">
                  <c:v>2.8125000000000003E-4</c:v>
                </c:pt>
                <c:pt idx="3">
                  <c:v>4.2187500000000005E-4</c:v>
                </c:pt>
                <c:pt idx="4">
                  <c:v>5.6250000000000007E-4</c:v>
                </c:pt>
                <c:pt idx="5">
                  <c:v>8.4374999999999999E-4</c:v>
                </c:pt>
                <c:pt idx="6">
                  <c:v>1.4062499999999999E-3</c:v>
                </c:pt>
                <c:pt idx="7">
                  <c:v>1.96875E-3</c:v>
                </c:pt>
                <c:pt idx="8">
                  <c:v>2.8124999999999999E-3</c:v>
                </c:pt>
              </c:numCache>
            </c:numRef>
          </c:xVal>
          <c:yVal>
            <c:numRef>
              <c:f>Example5.6!$G$3:$G$11</c:f>
              <c:numCache>
                <c:formatCode>General</c:formatCode>
                <c:ptCount val="9"/>
                <c:pt idx="0">
                  <c:v>7.9009744535159341E-4</c:v>
                </c:pt>
                <c:pt idx="1">
                  <c:v>2.2418567849136223E-3</c:v>
                </c:pt>
                <c:pt idx="2">
                  <c:v>6.2226929696809216E-3</c:v>
                </c:pt>
                <c:pt idx="3">
                  <c:v>1.0772709136853303E-2</c:v>
                </c:pt>
                <c:pt idx="4">
                  <c:v>1.5771184175354183E-2</c:v>
                </c:pt>
                <c:pt idx="5">
                  <c:v>2.661083344590031E-2</c:v>
                </c:pt>
                <c:pt idx="6">
                  <c:v>4.9723756906077353E-2</c:v>
                </c:pt>
                <c:pt idx="7">
                  <c:v>7.3446327683615822E-2</c:v>
                </c:pt>
                <c:pt idx="8">
                  <c:v>0.11600587371512483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Example5.6!$E$1:$E$2</c:f>
              <c:strCache>
                <c:ptCount val="1"/>
                <c:pt idx="0">
                  <c:v>x molar fraction in liquid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Example5.6!$F$3:$F$11</c:f>
              <c:numCache>
                <c:formatCode>General</c:formatCode>
                <c:ptCount val="9"/>
                <c:pt idx="0">
                  <c:v>5.6250000000000005E-5</c:v>
                </c:pt>
                <c:pt idx="1">
                  <c:v>1.4062500000000002E-4</c:v>
                </c:pt>
                <c:pt idx="2">
                  <c:v>2.8125000000000003E-4</c:v>
                </c:pt>
                <c:pt idx="3">
                  <c:v>4.2187500000000005E-4</c:v>
                </c:pt>
                <c:pt idx="4">
                  <c:v>5.6250000000000007E-4</c:v>
                </c:pt>
                <c:pt idx="5">
                  <c:v>8.4374999999999999E-4</c:v>
                </c:pt>
                <c:pt idx="6">
                  <c:v>1.4062499999999999E-3</c:v>
                </c:pt>
                <c:pt idx="7">
                  <c:v>1.96875E-3</c:v>
                </c:pt>
                <c:pt idx="8">
                  <c:v>2.8124999999999999E-3</c:v>
                </c:pt>
              </c:numCache>
            </c:numRef>
          </c:xVal>
          <c:yVal>
            <c:numRef>
              <c:f>Example5.6!$I$3:$I$11</c:f>
              <c:numCache>
                <c:formatCode>General</c:formatCode>
                <c:ptCount val="9"/>
                <c:pt idx="0">
                  <c:v>5.4427485380116963E-2</c:v>
                </c:pt>
                <c:pt idx="1">
                  <c:v>5.7168713450292397E-2</c:v>
                </c:pt>
                <c:pt idx="2">
                  <c:v>6.1737426900584799E-2</c:v>
                </c:pt>
                <c:pt idx="3">
                  <c:v>6.6306140350877202E-2</c:v>
                </c:pt>
                <c:pt idx="4">
                  <c:v>7.0874853801169591E-2</c:v>
                </c:pt>
                <c:pt idx="5">
                  <c:v>8.0012280701754382E-2</c:v>
                </c:pt>
                <c:pt idx="6">
                  <c:v>9.8287134502923978E-2</c:v>
                </c:pt>
                <c:pt idx="7">
                  <c:v>0.11656198830409356</c:v>
                </c:pt>
                <c:pt idx="8">
                  <c:v>0.14397426900584795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Example5.6!$E$1:$E$2</c:f>
              <c:strCache>
                <c:ptCount val="1"/>
                <c:pt idx="0">
                  <c:v>x molar fraction in liquid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36484070819882269"/>
                  <c:y val="0.292508122139638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=21.659X+0.0526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Example5.6!$F$3:$F$11</c:f>
              <c:numCache>
                <c:formatCode>General</c:formatCode>
                <c:ptCount val="9"/>
                <c:pt idx="0">
                  <c:v>5.6250000000000005E-5</c:v>
                </c:pt>
                <c:pt idx="1">
                  <c:v>1.4062500000000002E-4</c:v>
                </c:pt>
                <c:pt idx="2">
                  <c:v>2.8125000000000003E-4</c:v>
                </c:pt>
                <c:pt idx="3">
                  <c:v>4.2187500000000005E-4</c:v>
                </c:pt>
                <c:pt idx="4">
                  <c:v>5.6250000000000007E-4</c:v>
                </c:pt>
                <c:pt idx="5">
                  <c:v>8.4374999999999999E-4</c:v>
                </c:pt>
                <c:pt idx="6">
                  <c:v>1.4062499999999999E-3</c:v>
                </c:pt>
                <c:pt idx="7">
                  <c:v>1.96875E-3</c:v>
                </c:pt>
                <c:pt idx="8">
                  <c:v>2.8124999999999999E-3</c:v>
                </c:pt>
              </c:numCache>
            </c:numRef>
          </c:xVal>
          <c:yVal>
            <c:numRef>
              <c:f>Example5.6!$H$3:$H$11</c:f>
              <c:numCache>
                <c:formatCode>General</c:formatCode>
                <c:ptCount val="9"/>
                <c:pt idx="0">
                  <c:v>5.3849902534113057E-2</c:v>
                </c:pt>
                <c:pt idx="1">
                  <c:v>5.567738791423002E-2</c:v>
                </c:pt>
                <c:pt idx="2">
                  <c:v>5.8723196881091615E-2</c:v>
                </c:pt>
                <c:pt idx="3">
                  <c:v>6.1769005847953216E-2</c:v>
                </c:pt>
                <c:pt idx="4">
                  <c:v>6.4814814814814811E-2</c:v>
                </c:pt>
                <c:pt idx="5">
                  <c:v>7.0906432748538001E-2</c:v>
                </c:pt>
                <c:pt idx="6">
                  <c:v>8.3089668615984408E-2</c:v>
                </c:pt>
                <c:pt idx="7">
                  <c:v>9.5272904483430787E-2</c:v>
                </c:pt>
                <c:pt idx="8">
                  <c:v>0.11354775828460038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Example5.6!$E$1:$E$2</c:f>
              <c:strCache>
                <c:ptCount val="1"/>
                <c:pt idx="0">
                  <c:v>x molar fraction in liquid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trendline>
            <c:spPr>
              <a:ln w="12700"/>
            </c:spPr>
            <c:trendlineType val="linear"/>
            <c:dispRSqr val="1"/>
            <c:dispEq val="1"/>
            <c:trendlineLbl>
              <c:layout>
                <c:manualLayout>
                  <c:x val="6.1181852625725848E-2"/>
                  <c:y val="0.3735962536053579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Y=41.687X-0.0058 (R² = 0.994)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Example5.6!$F$3:$F$11</c:f>
              <c:numCache>
                <c:formatCode>General</c:formatCode>
                <c:ptCount val="9"/>
                <c:pt idx="0">
                  <c:v>5.6250000000000005E-5</c:v>
                </c:pt>
                <c:pt idx="1">
                  <c:v>1.4062500000000002E-4</c:v>
                </c:pt>
                <c:pt idx="2">
                  <c:v>2.8125000000000003E-4</c:v>
                </c:pt>
                <c:pt idx="3">
                  <c:v>4.2187500000000005E-4</c:v>
                </c:pt>
                <c:pt idx="4">
                  <c:v>5.6250000000000007E-4</c:v>
                </c:pt>
                <c:pt idx="5">
                  <c:v>8.4374999999999999E-4</c:v>
                </c:pt>
                <c:pt idx="6">
                  <c:v>1.4062499999999999E-3</c:v>
                </c:pt>
                <c:pt idx="7">
                  <c:v>1.96875E-3</c:v>
                </c:pt>
                <c:pt idx="8">
                  <c:v>2.8124999999999999E-3</c:v>
                </c:pt>
              </c:numCache>
            </c:numRef>
          </c:xVal>
          <c:yVal>
            <c:numRef>
              <c:f>Example5.6!$G$3:$G$11</c:f>
              <c:numCache>
                <c:formatCode>General</c:formatCode>
                <c:ptCount val="9"/>
                <c:pt idx="0">
                  <c:v>7.9009744535159341E-4</c:v>
                </c:pt>
                <c:pt idx="1">
                  <c:v>2.2418567849136223E-3</c:v>
                </c:pt>
                <c:pt idx="2">
                  <c:v>6.2226929696809216E-3</c:v>
                </c:pt>
                <c:pt idx="3">
                  <c:v>1.0772709136853303E-2</c:v>
                </c:pt>
                <c:pt idx="4">
                  <c:v>1.5771184175354183E-2</c:v>
                </c:pt>
                <c:pt idx="5">
                  <c:v>2.661083344590031E-2</c:v>
                </c:pt>
                <c:pt idx="6">
                  <c:v>4.9723756906077353E-2</c:v>
                </c:pt>
                <c:pt idx="7">
                  <c:v>7.3446327683615822E-2</c:v>
                </c:pt>
                <c:pt idx="8">
                  <c:v>0.11600587371512483</c:v>
                </c:pt>
              </c:numCache>
            </c:numRef>
          </c:yVal>
          <c:smooth val="0"/>
        </c:ser>
        <c:ser>
          <c:idx val="2"/>
          <c:order val="0"/>
          <c:tx>
            <c:strRef>
              <c:f>Example5.6!$E$1:$E$2</c:f>
              <c:strCache>
                <c:ptCount val="1"/>
                <c:pt idx="0">
                  <c:v>x molar fraction in liquid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5875"/>
            </c:spPr>
            <c:trendlineType val="linear"/>
            <c:dispRSqr val="1"/>
            <c:dispEq val="1"/>
            <c:trendlineLbl>
              <c:layout>
                <c:manualLayout>
                  <c:x val="-0.16584249483834523"/>
                  <c:y val="6.37700965838116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Y=32.489X+0.0526 (R² = 1)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Example5.6!$F$3:$F$11</c:f>
              <c:numCache>
                <c:formatCode>General</c:formatCode>
                <c:ptCount val="9"/>
                <c:pt idx="0">
                  <c:v>5.6250000000000005E-5</c:v>
                </c:pt>
                <c:pt idx="1">
                  <c:v>1.4062500000000002E-4</c:v>
                </c:pt>
                <c:pt idx="2">
                  <c:v>2.8125000000000003E-4</c:v>
                </c:pt>
                <c:pt idx="3">
                  <c:v>4.2187500000000005E-4</c:v>
                </c:pt>
                <c:pt idx="4">
                  <c:v>5.6250000000000007E-4</c:v>
                </c:pt>
                <c:pt idx="5">
                  <c:v>8.4374999999999999E-4</c:v>
                </c:pt>
                <c:pt idx="6">
                  <c:v>1.4062499999999999E-3</c:v>
                </c:pt>
                <c:pt idx="7">
                  <c:v>1.96875E-3</c:v>
                </c:pt>
                <c:pt idx="8">
                  <c:v>2.8124999999999999E-3</c:v>
                </c:pt>
              </c:numCache>
            </c:numRef>
          </c:xVal>
          <c:yVal>
            <c:numRef>
              <c:f>Example5.6!$I$3:$I$11</c:f>
              <c:numCache>
                <c:formatCode>General</c:formatCode>
                <c:ptCount val="9"/>
                <c:pt idx="0">
                  <c:v>5.4427485380116963E-2</c:v>
                </c:pt>
                <c:pt idx="1">
                  <c:v>5.7168713450292397E-2</c:v>
                </c:pt>
                <c:pt idx="2">
                  <c:v>6.1737426900584799E-2</c:v>
                </c:pt>
                <c:pt idx="3">
                  <c:v>6.6306140350877202E-2</c:v>
                </c:pt>
                <c:pt idx="4">
                  <c:v>7.0874853801169591E-2</c:v>
                </c:pt>
                <c:pt idx="5">
                  <c:v>8.0012280701754382E-2</c:v>
                </c:pt>
                <c:pt idx="6">
                  <c:v>9.8287134502923978E-2</c:v>
                </c:pt>
                <c:pt idx="7">
                  <c:v>0.11656198830409356</c:v>
                </c:pt>
                <c:pt idx="8">
                  <c:v>0.14397426900584795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61824"/>
        <c:axId val="119677696"/>
      </c:scatterChart>
      <c:valAx>
        <c:axId val="11926182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Liquid phase X</a:t>
                </a:r>
              </a:p>
            </c:rich>
          </c:tx>
          <c:layout>
            <c:manualLayout>
              <c:xMode val="edge"/>
              <c:yMode val="edge"/>
              <c:x val="0.43896061596024899"/>
              <c:y val="0.922433412495815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677696"/>
        <c:crosses val="autoZero"/>
        <c:crossBetween val="midCat"/>
      </c:valAx>
      <c:valAx>
        <c:axId val="11967769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Gas phase , Y</a:t>
                </a:r>
              </a:p>
            </c:rich>
          </c:tx>
          <c:layout>
            <c:manualLayout>
              <c:xMode val="edge"/>
              <c:yMode val="edge"/>
              <c:x val="1.4043706739324455E-2"/>
              <c:y val="0.356572337602162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261824"/>
        <c:crosses val="autoZero"/>
        <c:crossBetween val="midCat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73025</xdr:colOff>
      <xdr:row>0</xdr:row>
      <xdr:rowOff>50800</xdr:rowOff>
    </xdr:from>
    <xdr:to>
      <xdr:col>9</xdr:col>
      <xdr:colOff>1025525</xdr:colOff>
      <xdr:row>18</xdr:row>
      <xdr:rowOff>165100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</xdr:colOff>
      <xdr:row>12</xdr:row>
      <xdr:rowOff>69850</xdr:rowOff>
    </xdr:from>
    <xdr:to>
      <xdr:col>7</xdr:col>
      <xdr:colOff>0</xdr:colOff>
      <xdr:row>34</xdr:row>
      <xdr:rowOff>20138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3" sqref="C3"/>
    </sheetView>
  </sheetViews>
  <sheetFormatPr defaultColWidth="17.26953125" defaultRowHeight="14.5" x14ac:dyDescent="0.35"/>
  <cols>
    <col min="1" max="1" width="20.54296875" customWidth="1"/>
    <col min="2" max="2" width="20.6328125" customWidth="1"/>
    <col min="3" max="3" width="18" bestFit="1" customWidth="1"/>
    <col min="4" max="4" width="19.90625" bestFit="1" customWidth="1"/>
    <col min="5" max="6" width="11.81640625" customWidth="1"/>
  </cols>
  <sheetData>
    <row r="1" spans="1:6" ht="28" x14ac:dyDescent="0.35">
      <c r="A1" s="1" t="s">
        <v>13</v>
      </c>
      <c r="B1" s="3" t="s">
        <v>11</v>
      </c>
      <c r="C1" t="s">
        <v>5</v>
      </c>
      <c r="D1" t="s">
        <v>2</v>
      </c>
      <c r="E1" t="s">
        <v>6</v>
      </c>
      <c r="F1" t="s">
        <v>9</v>
      </c>
    </row>
    <row r="2" spans="1:6" ht="15" thickBot="1" x14ac:dyDescent="0.4">
      <c r="A2" s="2" t="s">
        <v>10</v>
      </c>
      <c r="B2" s="4" t="s">
        <v>12</v>
      </c>
      <c r="C2" t="s">
        <v>3</v>
      </c>
      <c r="D2" t="s">
        <v>4</v>
      </c>
      <c r="E2" t="s">
        <v>7</v>
      </c>
      <c r="F2" t="s">
        <v>8</v>
      </c>
    </row>
    <row r="3" spans="1:6" ht="15" thickBot="1" x14ac:dyDescent="0.4">
      <c r="A3" s="16">
        <v>42</v>
      </c>
      <c r="B3" s="17">
        <v>0.5</v>
      </c>
      <c r="C3">
        <f>A3/760</f>
        <v>5.526315789473684E-2</v>
      </c>
      <c r="D3">
        <f>(B3/64)/((B3/64)+100/18)</f>
        <v>1.4042752379466376E-3</v>
      </c>
      <c r="E3">
        <f>D3/(1-C3)</f>
        <v>1.486419471921232E-3</v>
      </c>
      <c r="F3">
        <f>C3/(1-D3)</f>
        <v>5.5340871710526311E-2</v>
      </c>
    </row>
    <row r="4" spans="1:6" ht="15" thickBot="1" x14ac:dyDescent="0.4">
      <c r="A4" s="5">
        <v>85</v>
      </c>
      <c r="B4" s="4">
        <v>1</v>
      </c>
      <c r="C4">
        <f t="shared" ref="C4:C17" si="0">A4/760</f>
        <v>0.1118421052631579</v>
      </c>
      <c r="D4">
        <f t="shared" ref="D4:D17" si="1">(B4/64)/((B4/64)+100/18)</f>
        <v>2.8046120286693674E-3</v>
      </c>
      <c r="E4">
        <f t="shared" ref="E4:E17" si="2">D4/(1-C4)</f>
        <v>3.1577853952425468E-3</v>
      </c>
      <c r="F4">
        <f t="shared" ref="F4:F17" si="3">C4/(1-D4)</f>
        <v>0.11215666118421053</v>
      </c>
    </row>
    <row r="5" spans="1:6" ht="15" thickBot="1" x14ac:dyDescent="0.4">
      <c r="A5" s="5">
        <v>129</v>
      </c>
      <c r="B5" s="4">
        <v>1.5</v>
      </c>
      <c r="C5">
        <f t="shared" si="0"/>
        <v>0.16973684210526316</v>
      </c>
      <c r="D5">
        <f t="shared" si="1"/>
        <v>4.201026917690991E-3</v>
      </c>
      <c r="E5">
        <f t="shared" si="2"/>
        <v>5.0598739420683889E-3</v>
      </c>
      <c r="F5">
        <f t="shared" si="3"/>
        <v>0.17045291940789473</v>
      </c>
    </row>
    <row r="6" spans="1:6" ht="15" thickBot="1" x14ac:dyDescent="0.4">
      <c r="A6" s="5">
        <v>176</v>
      </c>
      <c r="B6" s="4">
        <v>2</v>
      </c>
      <c r="C6">
        <f t="shared" si="0"/>
        <v>0.23157894736842105</v>
      </c>
      <c r="D6">
        <f t="shared" si="1"/>
        <v>5.5935363579863269E-3</v>
      </c>
      <c r="E6">
        <f t="shared" si="2"/>
        <v>7.2792596439548093E-3</v>
      </c>
      <c r="F6">
        <f t="shared" si="3"/>
        <v>0.23288157894736841</v>
      </c>
    </row>
    <row r="7" spans="1:6" ht="15" thickBot="1" x14ac:dyDescent="0.4">
      <c r="A7" s="5">
        <v>224</v>
      </c>
      <c r="B7" s="4">
        <v>2.5</v>
      </c>
      <c r="C7">
        <f t="shared" si="0"/>
        <v>0.29473684210526313</v>
      </c>
      <c r="D7">
        <f t="shared" si="1"/>
        <v>6.9821567106283944E-3</v>
      </c>
      <c r="E7">
        <f t="shared" si="2"/>
        <v>9.9000729479059336E-3</v>
      </c>
      <c r="F7">
        <f t="shared" si="3"/>
        <v>0.29680921052631576</v>
      </c>
    </row>
    <row r="8" spans="1:6" ht="15" thickBot="1" x14ac:dyDescent="0.4">
      <c r="A8" s="5">
        <v>273</v>
      </c>
      <c r="B8" s="4">
        <v>3</v>
      </c>
      <c r="C8">
        <f t="shared" si="0"/>
        <v>0.35921052631578948</v>
      </c>
      <c r="D8">
        <f t="shared" si="1"/>
        <v>8.3669042454291923E-3</v>
      </c>
      <c r="E8">
        <f t="shared" si="2"/>
        <v>1.3057181163298123E-2</v>
      </c>
      <c r="F8">
        <f t="shared" si="3"/>
        <v>0.36224136513157895</v>
      </c>
    </row>
    <row r="9" spans="1:6" ht="15" thickBot="1" x14ac:dyDescent="0.4">
      <c r="A9" s="5">
        <v>324</v>
      </c>
      <c r="B9" s="4">
        <v>3.5</v>
      </c>
      <c r="C9">
        <f t="shared" si="0"/>
        <v>0.4263157894736842</v>
      </c>
      <c r="D9">
        <f t="shared" si="1"/>
        <v>9.7477951415751198E-3</v>
      </c>
      <c r="E9">
        <f t="shared" si="2"/>
        <v>1.6991569512837364E-2</v>
      </c>
      <c r="F9">
        <f t="shared" si="3"/>
        <v>0.43051233552631579</v>
      </c>
    </row>
    <row r="10" spans="1:6" ht="15" thickBot="1" x14ac:dyDescent="0.4">
      <c r="A10" s="5">
        <v>376</v>
      </c>
      <c r="B10" s="4">
        <v>4</v>
      </c>
      <c r="C10">
        <f t="shared" si="0"/>
        <v>0.49473684210526314</v>
      </c>
      <c r="D10">
        <f t="shared" si="1"/>
        <v>1.1124845488257108E-2</v>
      </c>
      <c r="E10">
        <f t="shared" si="2"/>
        <v>2.2017923362175524E-2</v>
      </c>
      <c r="F10">
        <f t="shared" si="3"/>
        <v>0.50030263157894739</v>
      </c>
    </row>
    <row r="11" spans="1:6" ht="15" thickBot="1" x14ac:dyDescent="0.4">
      <c r="A11" s="5">
        <v>428</v>
      </c>
      <c r="B11" s="4">
        <v>4.5</v>
      </c>
      <c r="C11">
        <f t="shared" si="0"/>
        <v>0.56315789473684208</v>
      </c>
      <c r="D11">
        <f t="shared" si="1"/>
        <v>1.2498071285295479E-2</v>
      </c>
      <c r="E11">
        <f t="shared" si="2"/>
        <v>2.8610042701278808E-2</v>
      </c>
      <c r="F11">
        <f t="shared" si="3"/>
        <v>0.57028536184210521</v>
      </c>
    </row>
    <row r="12" spans="1:6" ht="15" thickBot="1" x14ac:dyDescent="0.4">
      <c r="A12" s="5">
        <v>482</v>
      </c>
      <c r="B12" s="4">
        <v>5</v>
      </c>
      <c r="C12">
        <f t="shared" si="0"/>
        <v>0.63421052631578945</v>
      </c>
      <c r="D12">
        <f t="shared" si="1"/>
        <v>1.386748844375963E-2</v>
      </c>
      <c r="E12">
        <f t="shared" si="2"/>
        <v>3.7911119486537116E-2</v>
      </c>
      <c r="F12">
        <f t="shared" si="3"/>
        <v>0.64312911184210519</v>
      </c>
    </row>
    <row r="13" spans="1:6" x14ac:dyDescent="0.35">
      <c r="A13" s="7">
        <v>536</v>
      </c>
      <c r="B13" s="6">
        <v>5.5</v>
      </c>
      <c r="C13">
        <f t="shared" si="0"/>
        <v>0.70526315789473681</v>
      </c>
      <c r="D13">
        <f t="shared" si="1"/>
        <v>1.5233112786582551E-2</v>
      </c>
      <c r="E13">
        <f t="shared" si="2"/>
        <v>5.1683775525905078E-2</v>
      </c>
      <c r="F13">
        <f t="shared" si="3"/>
        <v>0.71617269736842104</v>
      </c>
    </row>
    <row r="14" spans="1:6" x14ac:dyDescent="0.35">
      <c r="A14" s="7">
        <v>588</v>
      </c>
      <c r="B14" s="6">
        <v>6</v>
      </c>
      <c r="C14">
        <f t="shared" si="0"/>
        <v>0.77368421052631575</v>
      </c>
      <c r="D14">
        <f t="shared" si="1"/>
        <v>1.6594960049170254E-2</v>
      </c>
      <c r="E14">
        <f t="shared" si="2"/>
        <v>7.3326567659124361E-2</v>
      </c>
      <c r="F14">
        <f t="shared" si="3"/>
        <v>0.7867401315789474</v>
      </c>
    </row>
    <row r="15" spans="1:6" x14ac:dyDescent="0.35">
      <c r="A15" s="7">
        <v>642</v>
      </c>
      <c r="B15" s="6">
        <v>6.5</v>
      </c>
      <c r="C15">
        <f t="shared" si="0"/>
        <v>0.84473684210526312</v>
      </c>
      <c r="D15">
        <f t="shared" si="1"/>
        <v>1.7953045880006138E-2</v>
      </c>
      <c r="E15">
        <f t="shared" si="2"/>
        <v>0.11562978702376832</v>
      </c>
      <c r="F15">
        <f t="shared" si="3"/>
        <v>0.86017968749999996</v>
      </c>
    </row>
    <row r="16" spans="1:6" x14ac:dyDescent="0.35">
      <c r="A16" s="7">
        <v>698</v>
      </c>
      <c r="B16" s="6">
        <v>7</v>
      </c>
      <c r="C16">
        <f t="shared" si="0"/>
        <v>0.91842105263157892</v>
      </c>
      <c r="D16">
        <f t="shared" si="1"/>
        <v>1.9307385841250385E-2</v>
      </c>
      <c r="E16">
        <f t="shared" si="2"/>
        <v>0.23667118127984335</v>
      </c>
      <c r="F16">
        <f t="shared" si="3"/>
        <v>0.93650246710526308</v>
      </c>
    </row>
    <row r="17" spans="1:6" s="10" customFormat="1" x14ac:dyDescent="0.35">
      <c r="A17" s="8">
        <v>806</v>
      </c>
      <c r="B17" s="9">
        <v>8</v>
      </c>
      <c r="C17">
        <f t="shared" si="0"/>
        <v>1.0605263157894738</v>
      </c>
      <c r="D17">
        <f t="shared" si="1"/>
        <v>2.2004889975550123E-2</v>
      </c>
      <c r="E17">
        <f t="shared" si="2"/>
        <v>-0.36355905176995806</v>
      </c>
      <c r="F17">
        <f t="shared" si="3"/>
        <v>1.084388157894737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sqref="A1:I11"/>
    </sheetView>
  </sheetViews>
  <sheetFormatPr defaultColWidth="17.26953125" defaultRowHeight="14.5" x14ac:dyDescent="0.35"/>
  <cols>
    <col min="3" max="3" width="18" bestFit="1" customWidth="1"/>
    <col min="4" max="4" width="18" customWidth="1"/>
    <col min="5" max="5" width="19.90625" bestFit="1" customWidth="1"/>
    <col min="6" max="7" width="11.81640625" customWidth="1"/>
  </cols>
  <sheetData>
    <row r="1" spans="1:12" x14ac:dyDescent="0.35">
      <c r="A1" s="11" t="s">
        <v>0</v>
      </c>
      <c r="B1" s="12" t="s">
        <v>1</v>
      </c>
      <c r="C1" s="13" t="s">
        <v>5</v>
      </c>
      <c r="D1" s="18" t="s">
        <v>17</v>
      </c>
      <c r="E1" s="13" t="s">
        <v>2</v>
      </c>
      <c r="F1" s="13" t="s">
        <v>6</v>
      </c>
      <c r="G1" s="13" t="s">
        <v>9</v>
      </c>
      <c r="H1" s="13" t="s">
        <v>16</v>
      </c>
      <c r="I1" s="15" t="s">
        <v>15</v>
      </c>
    </row>
    <row r="2" spans="1:12" x14ac:dyDescent="0.35">
      <c r="A2" s="12" t="s">
        <v>10</v>
      </c>
      <c r="B2" s="12" t="s">
        <v>14</v>
      </c>
      <c r="C2" s="13" t="s">
        <v>3</v>
      </c>
      <c r="D2" s="18"/>
      <c r="E2" s="13" t="s">
        <v>4</v>
      </c>
      <c r="F2" s="13" t="s">
        <v>7</v>
      </c>
      <c r="G2" s="13" t="s">
        <v>8</v>
      </c>
      <c r="H2" s="13"/>
      <c r="I2" s="13"/>
      <c r="K2">
        <f>375/500</f>
        <v>0.75</v>
      </c>
    </row>
    <row r="3" spans="1:12" x14ac:dyDescent="0.35">
      <c r="A3" s="12">
        <v>0.6</v>
      </c>
      <c r="B3" s="12">
        <v>0.02</v>
      </c>
      <c r="C3" s="13">
        <f t="shared" ref="C3:C11" si="0">A3/760</f>
        <v>7.894736842105263E-4</v>
      </c>
      <c r="D3" s="18">
        <f>C3/49</f>
        <v>1.6111707841031149E-5</v>
      </c>
      <c r="E3" s="13">
        <f t="shared" ref="E3:E11" si="1">(B3/64)/((B3/64)+100/18)</f>
        <v>5.6246836115468511E-5</v>
      </c>
      <c r="F3" s="13">
        <f t="shared" ref="F3:F11" si="2">E3/(1-E3)</f>
        <v>5.6250000000000005E-5</v>
      </c>
      <c r="G3" s="13">
        <f t="shared" ref="G3:G11" si="3">C3/(1-C3)</f>
        <v>7.9009744535159341E-4</v>
      </c>
      <c r="H3" s="13">
        <f>F3*($B$22/1.5)+5/95</f>
        <v>5.3849902534113057E-2</v>
      </c>
      <c r="I3" s="13">
        <f>F3*$B$22+0.0526</f>
        <v>5.4427485380116963E-2</v>
      </c>
      <c r="K3">
        <f>K2*28.89</f>
        <v>21.6675</v>
      </c>
      <c r="L3">
        <f>5/95</f>
        <v>5.2631578947368418E-2</v>
      </c>
    </row>
    <row r="4" spans="1:12" x14ac:dyDescent="0.35">
      <c r="A4" s="12">
        <v>1.7</v>
      </c>
      <c r="B4" s="12">
        <v>0.05</v>
      </c>
      <c r="C4" s="13">
        <f t="shared" si="0"/>
        <v>2.2368421052631577E-3</v>
      </c>
      <c r="D4" s="18">
        <f t="shared" ref="D4:D11" si="4">C4/49</f>
        <v>4.5649838882921586E-5</v>
      </c>
      <c r="E4" s="13">
        <f t="shared" si="1"/>
        <v>1.4060522738989831E-4</v>
      </c>
      <c r="F4" s="13">
        <f t="shared" si="2"/>
        <v>1.4062500000000002E-4</v>
      </c>
      <c r="G4" s="13">
        <f t="shared" si="3"/>
        <v>2.2418567849136223E-3</v>
      </c>
      <c r="H4" s="13">
        <f t="shared" ref="H4:H11" si="5">F4*($B$22/1.5)+5/95</f>
        <v>5.567738791423002E-2</v>
      </c>
      <c r="I4" s="13">
        <f t="shared" ref="I4:I11" si="6">F4*$B$22+0.0526</f>
        <v>5.7168713450292397E-2</v>
      </c>
    </row>
    <row r="5" spans="1:12" x14ac:dyDescent="0.35">
      <c r="A5" s="12">
        <v>4.7</v>
      </c>
      <c r="B5" s="12">
        <v>0.1</v>
      </c>
      <c r="C5" s="13">
        <f t="shared" si="0"/>
        <v>6.1842105263157894E-3</v>
      </c>
      <c r="D5" s="18">
        <f t="shared" si="4"/>
        <v>1.2620837808807733E-4</v>
      </c>
      <c r="E5" s="13">
        <f t="shared" si="1"/>
        <v>2.8117092067855918E-4</v>
      </c>
      <c r="F5" s="13">
        <f t="shared" si="2"/>
        <v>2.8125000000000003E-4</v>
      </c>
      <c r="G5" s="13">
        <f t="shared" si="3"/>
        <v>6.2226929696809216E-3</v>
      </c>
      <c r="H5" s="13">
        <f t="shared" si="5"/>
        <v>5.8723196881091615E-2</v>
      </c>
      <c r="I5" s="13">
        <f t="shared" si="6"/>
        <v>6.1737426900584799E-2</v>
      </c>
    </row>
    <row r="6" spans="1:12" x14ac:dyDescent="0.35">
      <c r="A6" s="12">
        <v>8.1</v>
      </c>
      <c r="B6" s="12">
        <v>0.15</v>
      </c>
      <c r="C6" s="13">
        <f t="shared" si="0"/>
        <v>1.0657894736842104E-2</v>
      </c>
      <c r="D6" s="18">
        <f t="shared" si="4"/>
        <v>2.1750805585392049E-4</v>
      </c>
      <c r="E6" s="13">
        <f t="shared" si="1"/>
        <v>4.2169709653739831E-4</v>
      </c>
      <c r="F6" s="13">
        <f t="shared" si="2"/>
        <v>4.2187500000000005E-4</v>
      </c>
      <c r="G6" s="13">
        <f t="shared" si="3"/>
        <v>1.0772709136853303E-2</v>
      </c>
      <c r="H6" s="13">
        <f t="shared" si="5"/>
        <v>6.1769005847953216E-2</v>
      </c>
      <c r="I6" s="13">
        <f t="shared" si="6"/>
        <v>6.6306140350877202E-2</v>
      </c>
    </row>
    <row r="7" spans="1:12" x14ac:dyDescent="0.35">
      <c r="A7" s="12">
        <v>11.8</v>
      </c>
      <c r="B7" s="12">
        <v>0.2</v>
      </c>
      <c r="C7" s="13">
        <f t="shared" si="0"/>
        <v>1.5526315789473685E-2</v>
      </c>
      <c r="D7" s="18">
        <f t="shared" si="4"/>
        <v>3.1686358754027931E-4</v>
      </c>
      <c r="E7" s="13">
        <f t="shared" si="1"/>
        <v>5.6218377162845911E-4</v>
      </c>
      <c r="F7" s="13">
        <f t="shared" si="2"/>
        <v>5.6250000000000007E-4</v>
      </c>
      <c r="G7" s="13">
        <f t="shared" si="3"/>
        <v>1.5771184175354183E-2</v>
      </c>
      <c r="H7" s="13">
        <f t="shared" si="5"/>
        <v>6.4814814814814811E-2</v>
      </c>
      <c r="I7" s="13">
        <f t="shared" si="6"/>
        <v>7.0874853801169591E-2</v>
      </c>
    </row>
    <row r="8" spans="1:12" x14ac:dyDescent="0.35">
      <c r="A8" s="12">
        <v>19.7</v>
      </c>
      <c r="B8" s="12">
        <v>0.3</v>
      </c>
      <c r="C8" s="13">
        <f t="shared" si="0"/>
        <v>2.5921052631578945E-2</v>
      </c>
      <c r="D8" s="18">
        <f t="shared" si="4"/>
        <v>5.2900107411385597E-4</v>
      </c>
      <c r="E8" s="13">
        <f t="shared" si="1"/>
        <v>8.4303868610859588E-4</v>
      </c>
      <c r="F8" s="13">
        <f t="shared" si="2"/>
        <v>8.4374999999999999E-4</v>
      </c>
      <c r="G8" s="13">
        <f t="shared" si="3"/>
        <v>2.661083344590031E-2</v>
      </c>
      <c r="H8" s="13">
        <f t="shared" si="5"/>
        <v>7.0906432748538001E-2</v>
      </c>
      <c r="I8" s="13">
        <f t="shared" si="6"/>
        <v>8.0012280701754382E-2</v>
      </c>
    </row>
    <row r="9" spans="1:12" x14ac:dyDescent="0.35">
      <c r="A9" s="12">
        <v>36</v>
      </c>
      <c r="B9" s="12">
        <v>0.5</v>
      </c>
      <c r="C9" s="13">
        <f t="shared" si="0"/>
        <v>4.736842105263158E-2</v>
      </c>
      <c r="D9" s="18">
        <f t="shared" si="4"/>
        <v>9.6670247046186895E-4</v>
      </c>
      <c r="E9" s="13">
        <f t="shared" si="1"/>
        <v>1.4042752379466376E-3</v>
      </c>
      <c r="F9" s="13">
        <f t="shared" si="2"/>
        <v>1.4062499999999999E-3</v>
      </c>
      <c r="G9" s="13">
        <f t="shared" si="3"/>
        <v>4.9723756906077353E-2</v>
      </c>
      <c r="H9" s="13">
        <f t="shared" si="5"/>
        <v>8.3089668615984408E-2</v>
      </c>
      <c r="I9" s="13">
        <f t="shared" si="6"/>
        <v>9.8287134502923978E-2</v>
      </c>
    </row>
    <row r="10" spans="1:12" x14ac:dyDescent="0.35">
      <c r="A10" s="12">
        <v>52</v>
      </c>
      <c r="B10" s="12">
        <v>0.7</v>
      </c>
      <c r="C10" s="13">
        <f t="shared" si="0"/>
        <v>6.8421052631578952E-2</v>
      </c>
      <c r="D10" s="18">
        <f t="shared" si="4"/>
        <v>1.3963480128893664E-3</v>
      </c>
      <c r="E10" s="13">
        <f t="shared" si="1"/>
        <v>1.964881639272682E-3</v>
      </c>
      <c r="F10" s="13">
        <f t="shared" si="2"/>
        <v>1.96875E-3</v>
      </c>
      <c r="G10" s="13">
        <f t="shared" si="3"/>
        <v>7.3446327683615822E-2</v>
      </c>
      <c r="H10" s="13">
        <f t="shared" si="5"/>
        <v>9.5272904483430787E-2</v>
      </c>
      <c r="I10" s="13">
        <f t="shared" si="6"/>
        <v>0.11656198830409356</v>
      </c>
    </row>
    <row r="11" spans="1:12" x14ac:dyDescent="0.35">
      <c r="A11" s="12">
        <v>79</v>
      </c>
      <c r="B11" s="12">
        <v>1</v>
      </c>
      <c r="C11" s="13">
        <f t="shared" si="0"/>
        <v>0.10394736842105264</v>
      </c>
      <c r="D11" s="18">
        <f t="shared" si="4"/>
        <v>2.1213748657357679E-3</v>
      </c>
      <c r="E11" s="13">
        <f t="shared" si="1"/>
        <v>2.8046120286693674E-3</v>
      </c>
      <c r="F11" s="13">
        <f t="shared" si="2"/>
        <v>2.8124999999999999E-3</v>
      </c>
      <c r="G11" s="13">
        <f t="shared" si="3"/>
        <v>0.11600587371512483</v>
      </c>
      <c r="H11" s="13">
        <f t="shared" si="5"/>
        <v>0.11354775828460038</v>
      </c>
      <c r="I11" s="13">
        <f t="shared" si="6"/>
        <v>0.14397426900584795</v>
      </c>
    </row>
    <row r="12" spans="1:12" x14ac:dyDescent="0.35">
      <c r="A12" s="13"/>
      <c r="B12" s="13"/>
      <c r="C12" s="13"/>
      <c r="D12" s="13"/>
      <c r="E12" s="13"/>
      <c r="F12" s="13"/>
      <c r="G12" s="13"/>
      <c r="H12" s="13"/>
      <c r="I12" s="13"/>
    </row>
    <row r="17" spans="1:5" ht="17.5" x14ac:dyDescent="0.45">
      <c r="A17" t="s">
        <v>18</v>
      </c>
      <c r="B17">
        <v>500</v>
      </c>
      <c r="C17" t="s">
        <v>25</v>
      </c>
    </row>
    <row r="18" spans="1:5" ht="17.5" x14ac:dyDescent="0.45">
      <c r="A18" t="s">
        <v>19</v>
      </c>
      <c r="B18" s="19">
        <f>B17/29</f>
        <v>17.241379310344829</v>
      </c>
      <c r="C18" t="s">
        <v>26</v>
      </c>
    </row>
    <row r="19" spans="1:5" ht="17.5" x14ac:dyDescent="0.45">
      <c r="A19" s="14" t="s">
        <v>20</v>
      </c>
      <c r="B19" s="20">
        <f>((1/9-5/95)/(0.0027))*B18</f>
        <v>373.43251700985115</v>
      </c>
      <c r="C19" s="14" t="s">
        <v>27</v>
      </c>
      <c r="D19" s="14"/>
    </row>
    <row r="20" spans="1:5" ht="17.5" x14ac:dyDescent="0.45">
      <c r="A20" t="s">
        <v>21</v>
      </c>
      <c r="B20" s="19">
        <f>B19*1.5</f>
        <v>560.14877551477673</v>
      </c>
      <c r="C20" t="s">
        <v>26</v>
      </c>
    </row>
    <row r="21" spans="1:5" ht="16.5" x14ac:dyDescent="0.45">
      <c r="A21" t="s">
        <v>22</v>
      </c>
      <c r="B21" s="19">
        <f>B19/B18</f>
        <v>21.659085986571366</v>
      </c>
    </row>
    <row r="22" spans="1:5" ht="16.5" x14ac:dyDescent="0.45">
      <c r="A22" t="s">
        <v>23</v>
      </c>
      <c r="B22" s="21">
        <f>B20/B18</f>
        <v>32.488628979857047</v>
      </c>
      <c r="E22">
        <f>1/B22</f>
        <v>3.0780000000000002E-2</v>
      </c>
    </row>
    <row r="23" spans="1:5" ht="16.5" x14ac:dyDescent="0.45">
      <c r="A23" t="s">
        <v>24</v>
      </c>
      <c r="B23" s="19">
        <f>0.05/0.95</f>
        <v>5.2631578947368425E-2</v>
      </c>
      <c r="E23">
        <f>B23/B22</f>
        <v>1.6200000000000003E-3</v>
      </c>
    </row>
    <row r="34" spans="8:10" x14ac:dyDescent="0.35">
      <c r="J34">
        <f>1/0.0172</f>
        <v>58.139534883720927</v>
      </c>
    </row>
    <row r="35" spans="8:10" x14ac:dyDescent="0.35">
      <c r="H35">
        <f>1/0.0172</f>
        <v>58.139534883720927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Perry handbook</vt:lpstr>
      <vt:lpstr>Example5.6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Zhongchao Tan</dc:creator>
  <cp:lastModifiedBy>inst</cp:lastModifiedBy>
  <dcterms:created xsi:type="dcterms:W3CDTF">2013-10-30T15:14:28Z</dcterms:created>
  <dcterms:modified xsi:type="dcterms:W3CDTF">2014-10-21T14:41:17Z</dcterms:modified>
</cp:coreProperties>
</file>